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l\Documents\OcZ\6\5_Rozpočtové opatrenie obce č. 5\"/>
    </mc:Choice>
  </mc:AlternateContent>
  <xr:revisionPtr revIDLastSave="0" documentId="13_ncr:1_{3044E8EF-8975-429A-B09C-FA593457DC96}" xr6:coauthVersionLast="47" xr6:coauthVersionMax="47" xr10:uidLastSave="{00000000-0000-0000-0000-000000000000}"/>
  <bookViews>
    <workbookView xWindow="38280" yWindow="-120" windowWidth="38640" windowHeight="21120" xr2:uid="{00000000-000D-0000-FFFF-FFFF00000000}"/>
  </bookViews>
  <sheets>
    <sheet name="Hárok1" sheetId="1" r:id="rId1"/>
    <sheet name="Hárok2" sheetId="2" r:id="rId2"/>
    <sheet name="Hárok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4" i="1" l="1"/>
  <c r="U384" i="1" s="1"/>
  <c r="D384" i="1"/>
  <c r="U383" i="1"/>
  <c r="U351" i="1"/>
  <c r="U372" i="1"/>
  <c r="I207" i="1"/>
  <c r="I344" i="1"/>
  <c r="I141" i="1"/>
  <c r="I356" i="1"/>
  <c r="I298" i="1"/>
  <c r="I279" i="1"/>
  <c r="I285" i="1" s="1"/>
  <c r="I258" i="1"/>
  <c r="I253" i="1"/>
  <c r="I234" i="1"/>
  <c r="I244" i="1" s="1"/>
  <c r="I288" i="1"/>
  <c r="I259" i="1" l="1"/>
  <c r="I299" i="1"/>
  <c r="I399" i="1"/>
  <c r="I390" i="1"/>
  <c r="I380" i="1"/>
  <c r="I400" i="1" s="1"/>
  <c r="I318" i="1"/>
  <c r="I146" i="1"/>
  <c r="I187" i="1"/>
  <c r="I188" i="1" s="1"/>
  <c r="I159" i="1"/>
  <c r="I162" i="1" s="1"/>
  <c r="I106" i="1"/>
  <c r="I79" i="1"/>
  <c r="I34" i="1"/>
  <c r="U62" i="1"/>
  <c r="H79" i="1"/>
  <c r="U56" i="1"/>
  <c r="U229" i="1"/>
  <c r="U185" i="1"/>
  <c r="H98" i="1"/>
  <c r="U97" i="1"/>
  <c r="H124" i="1"/>
  <c r="H125" i="1" s="1"/>
  <c r="H279" i="1"/>
  <c r="H285" i="1" s="1"/>
  <c r="H253" i="1"/>
  <c r="H395" i="1"/>
  <c r="H356" i="1"/>
  <c r="H344" i="1"/>
  <c r="H330" i="1"/>
  <c r="H207" i="1"/>
  <c r="H159" i="1"/>
  <c r="H162" i="1" s="1"/>
  <c r="H34" i="1"/>
  <c r="H234" i="1"/>
  <c r="H244" i="1" s="1"/>
  <c r="H298" i="1"/>
  <c r="H318" i="1"/>
  <c r="H288" i="1"/>
  <c r="H258" i="1"/>
  <c r="H187" i="1"/>
  <c r="H188" i="1" s="1"/>
  <c r="I401" i="1" l="1"/>
  <c r="I99" i="1"/>
  <c r="H400" i="1"/>
  <c r="H299" i="1"/>
  <c r="H259" i="1"/>
  <c r="H99" i="1"/>
  <c r="G284" i="1"/>
  <c r="G285" i="1" s="1"/>
  <c r="G298" i="1"/>
  <c r="G288" i="1"/>
  <c r="G258" i="1"/>
  <c r="G259" i="1" s="1"/>
  <c r="G187" i="1"/>
  <c r="G188" i="1" s="1"/>
  <c r="G318" i="1"/>
  <c r="G400" i="1" s="1"/>
  <c r="G79" i="1"/>
  <c r="U61" i="1"/>
  <c r="G34" i="1"/>
  <c r="U60" i="1"/>
  <c r="F146" i="1"/>
  <c r="F234" i="1"/>
  <c r="F244" i="1" s="1"/>
  <c r="U215" i="1"/>
  <c r="U53" i="1"/>
  <c r="F79" i="1"/>
  <c r="F91" i="1"/>
  <c r="E91" i="1"/>
  <c r="E98" i="1" s="1"/>
  <c r="U294" i="1"/>
  <c r="U177" i="1"/>
  <c r="U176" i="1"/>
  <c r="E330" i="1"/>
  <c r="E34" i="1"/>
  <c r="D34" i="1"/>
  <c r="E79" i="1"/>
  <c r="E298" i="1"/>
  <c r="E288" i="1"/>
  <c r="E284" i="1"/>
  <c r="E258" i="1"/>
  <c r="E253" i="1"/>
  <c r="E161" i="1"/>
  <c r="E159" i="1"/>
  <c r="E141" i="1"/>
  <c r="E146" i="1" s="1"/>
  <c r="E131" i="1"/>
  <c r="E128" i="1"/>
  <c r="E124" i="1"/>
  <c r="E116" i="1"/>
  <c r="E112" i="1"/>
  <c r="E106" i="1"/>
  <c r="E234" i="1"/>
  <c r="U90" i="1"/>
  <c r="U89" i="1"/>
  <c r="U84" i="1"/>
  <c r="E207" i="1"/>
  <c r="E318" i="1"/>
  <c r="E380" i="1"/>
  <c r="E187" i="1"/>
  <c r="E188" i="1" s="1"/>
  <c r="E395" i="1"/>
  <c r="U396" i="1"/>
  <c r="U397" i="1"/>
  <c r="U398" i="1"/>
  <c r="U391" i="1"/>
  <c r="U392" i="1"/>
  <c r="U393" i="1"/>
  <c r="U394" i="1"/>
  <c r="U385" i="1"/>
  <c r="U386" i="1"/>
  <c r="U387" i="1"/>
  <c r="U388" i="1"/>
  <c r="U389" i="1"/>
  <c r="U381" i="1"/>
  <c r="U382" i="1"/>
  <c r="U369" i="1"/>
  <c r="U370" i="1"/>
  <c r="U371" i="1"/>
  <c r="U373" i="1"/>
  <c r="U374" i="1"/>
  <c r="U375" i="1"/>
  <c r="U376" i="1"/>
  <c r="U377" i="1"/>
  <c r="U378" i="1"/>
  <c r="U379" i="1"/>
  <c r="U357" i="1"/>
  <c r="U358" i="1"/>
  <c r="U359" i="1"/>
  <c r="U360" i="1"/>
  <c r="U361" i="1"/>
  <c r="U362" i="1"/>
  <c r="U363" i="1"/>
  <c r="U364" i="1"/>
  <c r="U365" i="1"/>
  <c r="U366" i="1"/>
  <c r="U367" i="1"/>
  <c r="E356" i="1"/>
  <c r="U345" i="1"/>
  <c r="U346" i="1"/>
  <c r="U347" i="1"/>
  <c r="U348" i="1"/>
  <c r="U349" i="1"/>
  <c r="U350" i="1"/>
  <c r="U352" i="1"/>
  <c r="U353" i="1"/>
  <c r="U354" i="1"/>
  <c r="U355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19" i="1"/>
  <c r="U320" i="1"/>
  <c r="U321" i="1"/>
  <c r="U322" i="1"/>
  <c r="U323" i="1"/>
  <c r="U324" i="1"/>
  <c r="U325" i="1"/>
  <c r="U326" i="1"/>
  <c r="U327" i="1"/>
  <c r="U328" i="1"/>
  <c r="U329" i="1"/>
  <c r="U312" i="1"/>
  <c r="U313" i="1"/>
  <c r="U314" i="1"/>
  <c r="U315" i="1"/>
  <c r="U316" i="1"/>
  <c r="U317" i="1"/>
  <c r="U307" i="1"/>
  <c r="U308" i="1"/>
  <c r="U309" i="1"/>
  <c r="U310" i="1"/>
  <c r="U300" i="1"/>
  <c r="U301" i="1"/>
  <c r="U302" i="1"/>
  <c r="U303" i="1"/>
  <c r="U304" i="1"/>
  <c r="U305" i="1"/>
  <c r="U286" i="1"/>
  <c r="U287" i="1"/>
  <c r="U289" i="1"/>
  <c r="U290" i="1"/>
  <c r="U291" i="1"/>
  <c r="U292" i="1"/>
  <c r="U293" i="1"/>
  <c r="U295" i="1"/>
  <c r="U296" i="1"/>
  <c r="U297" i="1"/>
  <c r="U280" i="1"/>
  <c r="U281" i="1"/>
  <c r="U282" i="1"/>
  <c r="U283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54" i="1"/>
  <c r="U255" i="1"/>
  <c r="U256" i="1"/>
  <c r="U257" i="1"/>
  <c r="U245" i="1"/>
  <c r="U246" i="1"/>
  <c r="U247" i="1"/>
  <c r="U248" i="1"/>
  <c r="U249" i="1"/>
  <c r="U250" i="1"/>
  <c r="U251" i="1"/>
  <c r="U252" i="1"/>
  <c r="U235" i="1"/>
  <c r="U236" i="1"/>
  <c r="U237" i="1"/>
  <c r="U238" i="1"/>
  <c r="U239" i="1"/>
  <c r="U240" i="1"/>
  <c r="U241" i="1"/>
  <c r="U242" i="1"/>
  <c r="U243" i="1"/>
  <c r="U208" i="1"/>
  <c r="U209" i="1"/>
  <c r="U210" i="1"/>
  <c r="U211" i="1"/>
  <c r="U212" i="1"/>
  <c r="U213" i="1"/>
  <c r="U214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30" i="1"/>
  <c r="U231" i="1"/>
  <c r="U232" i="1"/>
  <c r="U233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8" i="1"/>
  <c r="U179" i="1"/>
  <c r="U180" i="1"/>
  <c r="U181" i="1"/>
  <c r="U182" i="1"/>
  <c r="U183" i="1"/>
  <c r="U184" i="1"/>
  <c r="U186" i="1"/>
  <c r="U160" i="1"/>
  <c r="U161" i="1" s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42" i="1"/>
  <c r="U143" i="1"/>
  <c r="U144" i="1"/>
  <c r="U145" i="1"/>
  <c r="U133" i="1"/>
  <c r="U134" i="1"/>
  <c r="U135" i="1"/>
  <c r="U136" i="1"/>
  <c r="U137" i="1"/>
  <c r="U138" i="1"/>
  <c r="U139" i="1"/>
  <c r="U140" i="1"/>
  <c r="U129" i="1"/>
  <c r="U130" i="1"/>
  <c r="U126" i="1"/>
  <c r="U127" i="1"/>
  <c r="U105" i="1"/>
  <c r="U117" i="1"/>
  <c r="U118" i="1"/>
  <c r="U119" i="1"/>
  <c r="U120" i="1"/>
  <c r="U121" i="1"/>
  <c r="U122" i="1"/>
  <c r="U123" i="1"/>
  <c r="U113" i="1"/>
  <c r="U114" i="1"/>
  <c r="U115" i="1"/>
  <c r="U107" i="1"/>
  <c r="U108" i="1"/>
  <c r="U104" i="1"/>
  <c r="U92" i="1"/>
  <c r="U93" i="1"/>
  <c r="U94" i="1"/>
  <c r="U95" i="1"/>
  <c r="U96" i="1"/>
  <c r="U83" i="1"/>
  <c r="U85" i="1"/>
  <c r="U86" i="1"/>
  <c r="U87" i="1"/>
  <c r="U88" i="1"/>
  <c r="U82" i="1"/>
  <c r="U80" i="1"/>
  <c r="U81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4" i="1"/>
  <c r="U55" i="1"/>
  <c r="U57" i="1"/>
  <c r="U58" i="1"/>
  <c r="U59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7" i="1"/>
  <c r="U11" i="1"/>
  <c r="U12" i="1"/>
  <c r="U13" i="1"/>
  <c r="U14" i="1"/>
  <c r="U15" i="1"/>
  <c r="U16" i="1"/>
  <c r="U17" i="1"/>
  <c r="U98" i="1" l="1"/>
  <c r="G299" i="1"/>
  <c r="G401" i="1" s="1"/>
  <c r="H401" i="1"/>
  <c r="U234" i="1"/>
  <c r="U244" i="1" s="1"/>
  <c r="G99" i="1"/>
  <c r="U18" i="1"/>
  <c r="F401" i="1"/>
  <c r="F99" i="1"/>
  <c r="U34" i="1"/>
  <c r="E132" i="1"/>
  <c r="E299" i="1"/>
  <c r="U91" i="1"/>
  <c r="U395" i="1"/>
  <c r="E162" i="1"/>
  <c r="E259" i="1"/>
  <c r="E400" i="1"/>
  <c r="E125" i="1"/>
  <c r="U258" i="1"/>
  <c r="U131" i="1"/>
  <c r="U298" i="1"/>
  <c r="U311" i="1"/>
  <c r="U159" i="1"/>
  <c r="U162" i="1" s="1"/>
  <c r="U318" i="1"/>
  <c r="U116" i="1"/>
  <c r="U253" i="1"/>
  <c r="U344" i="1"/>
  <c r="U390" i="1"/>
  <c r="U368" i="1"/>
  <c r="U279" i="1"/>
  <c r="U141" i="1"/>
  <c r="U146" i="1" s="1"/>
  <c r="U306" i="1"/>
  <c r="U330" i="1"/>
  <c r="U124" i="1"/>
  <c r="U284" i="1"/>
  <c r="U399" i="1"/>
  <c r="U128" i="1"/>
  <c r="U356" i="1"/>
  <c r="U106" i="1"/>
  <c r="U207" i="1"/>
  <c r="U79" i="1"/>
  <c r="U187" i="1"/>
  <c r="U188" i="1" s="1"/>
  <c r="U380" i="1"/>
  <c r="U110" i="1"/>
  <c r="U109" i="1"/>
  <c r="E279" i="1"/>
  <c r="E285" i="1" s="1"/>
  <c r="E244" i="1"/>
  <c r="E18" i="1"/>
  <c r="E99" i="1" s="1"/>
  <c r="U259" i="1" l="1"/>
  <c r="U132" i="1"/>
  <c r="E401" i="1"/>
  <c r="U400" i="1"/>
  <c r="U99" i="1"/>
  <c r="U285" i="1"/>
  <c r="U111" i="1"/>
  <c r="U112" i="1" s="1"/>
  <c r="U125" i="1" s="1"/>
  <c r="D161" i="1"/>
  <c r="D279" i="1"/>
  <c r="D234" i="1"/>
  <c r="C19" i="2"/>
  <c r="D7" i="2" l="1"/>
  <c r="D17" i="2"/>
  <c r="D16" i="2"/>
  <c r="D14" i="2"/>
  <c r="D13" i="2"/>
  <c r="D12" i="2"/>
  <c r="D11" i="2"/>
  <c r="D10" i="2"/>
  <c r="D15" i="2" s="1"/>
  <c r="D9" i="2"/>
  <c r="D6" i="2"/>
  <c r="D5" i="2"/>
  <c r="D8" i="2" l="1"/>
  <c r="D244" i="1" l="1"/>
  <c r="D18" i="1" l="1"/>
  <c r="D380" i="1" l="1"/>
  <c r="D368" i="1"/>
  <c r="D356" i="1"/>
  <c r="D344" i="1"/>
  <c r="D330" i="1"/>
  <c r="D318" i="1"/>
  <c r="D311" i="1"/>
  <c r="D306" i="1"/>
  <c r="D298" i="1"/>
  <c r="D288" i="1"/>
  <c r="U288" i="1" s="1"/>
  <c r="U299" i="1" s="1"/>
  <c r="U401" i="1" s="1"/>
  <c r="U404" i="1" s="1"/>
  <c r="D284" i="1"/>
  <c r="D258" i="1"/>
  <c r="D253" i="1"/>
  <c r="D207" i="1"/>
  <c r="D187" i="1"/>
  <c r="D188" i="1" s="1"/>
  <c r="D159" i="1"/>
  <c r="D162" i="1" s="1"/>
  <c r="D141" i="1"/>
  <c r="D146" i="1" s="1"/>
  <c r="D131" i="1"/>
  <c r="D128" i="1"/>
  <c r="D124" i="1"/>
  <c r="D116" i="1"/>
  <c r="D112" i="1"/>
  <c r="D106" i="1"/>
  <c r="D399" i="1"/>
  <c r="D395" i="1"/>
  <c r="D390" i="1"/>
  <c r="D98" i="1"/>
  <c r="D79" i="1"/>
  <c r="D99" i="1" l="1"/>
  <c r="D285" i="1"/>
  <c r="D299" i="1"/>
  <c r="D259" i="1"/>
  <c r="D132" i="1"/>
  <c r="D125" i="1"/>
  <c r="D400" i="1"/>
  <c r="D401" i="1" l="1"/>
  <c r="D404" i="1" l="1"/>
  <c r="D4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Ekonom</author>
    <author>starosta</author>
    <author>Michal</author>
    <author>Obec</author>
  </authors>
  <commentList>
    <comment ref="E6" authorId="0" shapeId="0" xr:uid="{D95881D7-F07E-433A-818F-CC88AB0D758D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06.02.2023 -
uzn. č. 34/2023
</t>
        </r>
      </text>
    </comment>
    <comment ref="F6" authorId="0" shapeId="0" xr:uid="{9622A1FF-3830-4D64-BBE4-39136A45D72A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06.03.2023
na základe oznámení o pridelení finančných prostriedkov</t>
        </r>
      </text>
    </comment>
    <comment ref="G6" authorId="0" shapeId="0" xr:uid="{4225C40F-4A54-408C-9EAB-7DCBC9782B9F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03.04.2023
uzn. č. 56/2023</t>
        </r>
      </text>
    </comment>
    <comment ref="H6" authorId="0" shapeId="0" xr:uid="{E50BFC33-8047-4642-933C-725863ED4803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05.06.2023
uzn. 72/2023
</t>
        </r>
      </text>
    </comment>
    <comment ref="I6" authorId="0" shapeId="0" xr:uid="{D5ABD957-DF3F-4DF7-802D-DAB2E2C15C96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03.07.2023</t>
        </r>
      </text>
    </comment>
    <comment ref="D7" authorId="0" shapeId="0" xr:uid="{24C198B9-C030-4AA5-AE0F-49BD2F9D0238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Na základe prognózy Ministerstva financií SR
</t>
        </r>
      </text>
    </comment>
    <comment ref="E7" authorId="0" shapeId="0" xr:uid="{2D88DF1A-F4D4-45F1-B1B0-E9CAD78A67CE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Na základe schváleného štátneho rozpočtu</t>
        </r>
      </text>
    </comment>
    <comment ref="H27" authorId="0" shapeId="0" xr:uid="{68C96937-2560-45B9-9CB6-60D65D04D3D3}">
      <text>
        <r>
          <rPr>
            <b/>
            <sz val="9"/>
            <color indexed="81"/>
            <rFont val="Segoe UI"/>
            <charset val="1"/>
          </rPr>
          <t xml:space="preserve">Ekonom
</t>
        </r>
        <r>
          <rPr>
            <sz val="9"/>
            <color indexed="81"/>
            <rFont val="Segoe UI"/>
            <family val="2"/>
            <charset val="238"/>
          </rPr>
          <t>nebolo rozpočtované,
suma zo skutočných príjmov v roku 2023</t>
        </r>
      </text>
    </comment>
    <comment ref="E29" authorId="0" shapeId="0" xr:uid="{6B1A3CDF-35D9-4F9E-8BB6-7C7B7B5FF1A5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na základe vyúčtovania za rok 2022</t>
        </r>
      </text>
    </comment>
    <comment ref="D32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starosta:</t>
        </r>
        <r>
          <rPr>
            <sz val="9"/>
            <color indexed="81"/>
            <rFont val="Tahoma"/>
            <family val="2"/>
            <charset val="238"/>
          </rPr>
          <t xml:space="preserve">
70 000,00 € refundácia stavebný úrad
7 807,00 € refundácia popl.za vypúšťanie odpad vôd PrO
</t>
        </r>
      </text>
    </comment>
    <comment ref="G32" authorId="0" shapeId="0" xr:uid="{6BABB311-8D88-447B-9B64-66418A197DCF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676,71 € poistné 2022
80,49 € konečný zost.
výdavkového účtu SŠ
823,95 € - Zdr. Mariánskej mládeže z 2022</t>
        </r>
      </text>
    </comment>
    <comment ref="H32" authorId="0" shapeId="0" xr:uid="{E820E43A-67F5-4A26-AA32-FE1528124CCC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príjem z Diskotéky pre verejnosť 1 500 €
príjem z poistnej udalosti autobusová zastávka 3570,80€</t>
        </r>
      </text>
    </comment>
    <comment ref="I32" authorId="0" shapeId="0" xr:uid="{2C73B34C-7CE7-4346-853C-AAB61DF6931E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1 628,60€ Deň detí 1.6.2023
1 650 € Ľudová veselica 10.6.2023
1 110 € Diskotéka</t>
        </r>
      </text>
    </comment>
    <comment ref="E33" authorId="0" shapeId="0" xr:uid="{2BACD321-A9E0-48B6-832F-3A7D9E55DE4D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na základe vyúčtovania za rok 2022</t>
        </r>
      </text>
    </comment>
    <comment ref="I35" authorId="0" shapeId="0" xr:uid="{59F80846-CEDC-4C39-A377-6909BA76D5CC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schválenej a pripísanej dotácie</t>
        </r>
      </text>
    </comment>
    <comment ref="E40" authorId="0" shapeId="0" xr:uid="{56FE82A0-4E94-483B-947E-4909CEC45D20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zverejnenia na stránke  MŠVVaŠ</t>
        </r>
      </text>
    </comment>
    <comment ref="H40" authorId="0" shapeId="0" xr:uid="{A77FAA91-93A9-4F60-83F1-8CD571CB1DAB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navýšenie nákladov na energie</t>
        </r>
      </text>
    </comment>
    <comment ref="E41" authorId="0" shapeId="0" xr:uid="{211C74F1-D940-4B28-96F6-821E833FC4A1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zverejnenia na stránke MŠVVaŠ</t>
        </r>
      </text>
    </comment>
    <comment ref="H46" authorId="0" shapeId="0" xr:uid="{B3675E58-E858-4D31-A4AC-4159F58676A4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zverejnenia na stránke MŠVVaŠ</t>
        </r>
      </text>
    </comment>
    <comment ref="E47" authorId="0" shapeId="0" xr:uid="{D3593DED-4840-40C1-8EB7-7B3A967ABA3A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zverejnenia na stránke MŠVVaŠ</t>
        </r>
      </text>
    </comment>
    <comment ref="H47" authorId="0" shapeId="0" xr:uid="{17354DFC-CED2-40E2-BC35-8011D543C106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na základe skutočne čerpaných finančných prostriedkov</t>
        </r>
      </text>
    </comment>
    <comment ref="E48" authorId="0" shapeId="0" xr:uid="{875E1556-FBB0-45E2-AF52-0938DAB87E2A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zverejnenia na stránke MŠVVaŠ</t>
        </r>
      </text>
    </comment>
    <comment ref="H54" authorId="0" shapeId="0" xr:uid="{BADCA68A-0B14-4696-88D3-11B61822AD02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na základe zverejnenia na stránke MŠVVaŠ</t>
        </r>
      </text>
    </comment>
    <comment ref="I54" authorId="0" shapeId="0" xr:uid="{52EA688E-7787-4E47-85C3-E63BC9F47328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zverejnenia na stránke MŠVVaŠ</t>
        </r>
      </text>
    </comment>
    <comment ref="H57" authorId="0" shapeId="0" xr:uid="{4FA4285F-5C9A-4C50-938F-EF1AE1A6A636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prípisu Reg. Úradu školskej správy v Prešove</t>
        </r>
      </text>
    </comment>
    <comment ref="G60" authorId="0" shapeId="0" xr:uid="{A77591E1-01FE-4179-AFC7-FDCFB098C3BB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navýšenie na základe žiadosti o refundáciu (elektródy)</t>
        </r>
      </text>
    </comment>
    <comment ref="G61" authorId="0" shapeId="0" xr:uid="{C0E11566-9429-45E6-8359-97B289EC17D0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žiadosti o energodotáciu</t>
        </r>
      </text>
    </comment>
    <comment ref="H61" authorId="0" shapeId="0" xr:uid="{F98FF452-FDB8-4E0A-A775-9E386C67A578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schválenej dotácie a pripísanej dotácie 
2/2023 - 1910,06€
3/2023 - 1374,20€</t>
        </r>
      </text>
    </comment>
    <comment ref="I61" authorId="0" shapeId="0" xr:uid="{514416AF-1443-4E15-86A0-A1523E08CDA3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schválenej a priprísanej dotácie za 4/2023</t>
        </r>
      </text>
    </comment>
    <comment ref="I62" authorId="0" shapeId="0" xr:uid="{4E52CD54-A775-4FCB-846C-299DC7E86E46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schválnej dotácie</t>
        </r>
      </text>
    </comment>
    <comment ref="H65" authorId="0" shapeId="0" xr:uid="{F1E8E6E8-B616-49F2-95A4-C9A6409023A2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schválenej a pripísanej dotácie</t>
        </r>
      </text>
    </comment>
    <comment ref="H66" authorId="0" shapeId="0" xr:uid="{05FD4F39-6391-46B7-BC15-E971E0138844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schválenej žiadosti</t>
        </r>
      </text>
    </comment>
    <comment ref="I71" authorId="0" shapeId="0" xr:uid="{094504B1-745F-4E2C-A176-79F78BED000F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schválenej dotácie</t>
        </r>
      </text>
    </comment>
    <comment ref="E78" authorId="0" shapeId="0" xr:uid="{D668CB67-CB8D-4FF6-B991-43077FA1DE6E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na základe skutočného zaslania finančných prostriedkov</t>
        </r>
      </text>
    </comment>
    <comment ref="G78" authorId="0" shapeId="0" xr:uid="{B8137915-F5F5-43CF-B4AB-893A3E5F340F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skutočne pripísaných finančných prostriedkov</t>
        </r>
      </text>
    </comment>
    <comment ref="E80" authorId="0" shapeId="0" xr:uid="{6E47CE37-1163-42DF-B086-F9B42BC422BB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vrátka el. energie za rok 2022
- 1960,67€ PV
- 4609,32€ originálne</t>
        </r>
      </text>
    </comment>
    <comment ref="H80" authorId="0" shapeId="0" xr:uid="{DFF6AFFD-9AEF-464F-AFD0-4E3AA31A1D02}">
      <text>
        <r>
          <rPr>
            <b/>
            <sz val="9"/>
            <color indexed="81"/>
            <rFont val="Segoe UI"/>
            <charset val="1"/>
          </rPr>
          <t xml:space="preserve">Ekonom:
</t>
        </r>
        <r>
          <rPr>
            <sz val="9"/>
            <color indexed="81"/>
            <rFont val="Segoe UI"/>
            <family val="2"/>
            <charset val="238"/>
          </rPr>
          <t>podľa rozp.opatrenia SŠ Lendak</t>
        </r>
      </text>
    </comment>
    <comment ref="H81" authorId="0" shapeId="0" xr:uid="{0E43BF6F-972D-49A6-8104-0E9C1146C08F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podľa rozpočtového opatrenia SŠ Lendak</t>
        </r>
      </text>
    </comment>
    <comment ref="E83" authorId="0" shapeId="0" xr:uid="{9CF86EBA-8406-4B93-99DB-C1875A6E72BC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nepoužitý prenesený výkon roku 202</t>
        </r>
      </text>
    </comment>
    <comment ref="E84" authorId="0" shapeId="0" xr:uid="{F828CCC3-3834-451F-BC09-6CA46D46E170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1848,06€ zdravotnícky pracovník
208,35 € pomocný vychovávateľ v MŠ</t>
        </r>
      </text>
    </comment>
    <comment ref="H87" authorId="0" shapeId="0" xr:uid="{C9171120-41E0-4166-9587-986979DD6741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nepoužitá dotácia v roku 2022 </t>
        </r>
      </text>
    </comment>
    <comment ref="E89" authorId="0" shapeId="0" xr:uid="{2336AE7E-8569-4336-A986-C4920D05507D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prenos z roku 2022</t>
        </r>
      </text>
    </comment>
    <comment ref="E90" authorId="0" shapeId="0" xr:uid="{61AF0FF2-ACB6-49A7-88CB-0D44B97FE260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prenos z roku 2022</t>
        </r>
      </text>
    </comment>
    <comment ref="D92" authorId="0" shapeId="0" xr:uid="{00000000-0006-0000-0000-000006000000}">
      <text>
        <r>
          <rPr>
            <b/>
            <sz val="9"/>
            <color indexed="81"/>
            <rFont val="Segoe UI"/>
            <family val="2"/>
            <charset val="238"/>
          </rPr>
          <t xml:space="preserve">Ekonom:
</t>
        </r>
        <r>
          <rPr>
            <sz val="9"/>
            <color indexed="81"/>
            <rFont val="Segoe UI"/>
            <family val="2"/>
            <charset val="238"/>
          </rPr>
          <t xml:space="preserve">predpoklad - po spracovnaní záverečného účtu bude suma upravená:
300 000 € rekonštrukcia ZUŠ,
100 000 € premostenie Mlynská - Lemeje
</t>
        </r>
      </text>
    </comment>
    <comment ref="H97" authorId="0" shapeId="0" xr:uid="{1C57CADE-251F-4D03-BBA7-C2D981ECA771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schválenej žiadosti</t>
        </r>
      </text>
    </comment>
    <comment ref="I104" authorId="0" shapeId="0" xr:uid="{B3C4EF80-D221-45B0-B21C-2A4D96E2FB33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potreba navýšenia z dôvodu nízkeho predpokladu pri zostavovaní rozpočtu</t>
        </r>
      </text>
    </comment>
    <comment ref="E119" authorId="0" shapeId="0" xr:uid="{6100046C-F480-41EE-9122-BC97EF57549A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nepoužité fin. prostriedky z 2022</t>
        </r>
      </text>
    </comment>
    <comment ref="H119" authorId="0" shapeId="0" xr:uid="{43F9E45E-5DA1-4D8C-88D6-33C26AAD179C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na základe schválenej dotácie</t>
        </r>
      </text>
    </comment>
    <comment ref="D123" authorId="0" shapeId="0" xr:uid="{B4CA4C11-A2FF-492B-8FA5-A936C58CE8E5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284  695,28 € celkový rozpočtovaný náklad
200 000,00 € dotácia
V súčasnosti plánujeme spoluúčasť len vo výške 5 % z dotácie. Po verejnom obstarávaní sa suma upresní.</t>
        </r>
      </text>
    </comment>
    <comment ref="I137" authorId="0" shapeId="0" xr:uid="{A58DE87C-4382-4CF9-8FBA-8210871EE128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nezahrnuté do výdavkov pri schvaľovaní rozpočtu</t>
        </r>
      </text>
    </comment>
    <comment ref="I144" authorId="0" shapeId="0" xr:uid="{2AF8CEA5-FCA8-4B4D-8824-FC7B4A15D743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schválenej a pripísanej dotácie</t>
        </r>
      </text>
    </comment>
    <comment ref="E145" authorId="0" shapeId="0" xr:uid="{B47D3C9D-81E9-4DAF-80A3-97505A7671FD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nepoužité v roku 2022</t>
        </r>
      </text>
    </comment>
    <comment ref="H147" authorId="0" shapeId="0" xr:uid="{0AD2445E-0BC6-45F9-AFA0-1779DE94D2B3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na základe schválenej a pripísanej dotácie</t>
        </r>
      </text>
    </comment>
    <comment ref="H149" authorId="0" shapeId="0" xr:uid="{DDD2F93D-F42D-4383-B494-509F472C4B87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navýšenie z dôvodu nepostačujúcej čiastky pri zostavovaní rozpočtu</t>
        </r>
      </text>
    </comment>
    <comment ref="H150" authorId="0" shapeId="0" xr:uid="{62B332CB-47C1-42A6-BBAB-4D5B78C7E7CC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III. servisná periodická prehliadk "IVECO"</t>
        </r>
      </text>
    </comment>
    <comment ref="I155" authorId="0" shapeId="0" xr:uid="{0281B4A7-579D-43BC-AD91-F531A6992DF4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presun z položky dotácia z rozpočtu obce pre DHZ</t>
        </r>
      </text>
    </comment>
    <comment ref="G163" authorId="0" shapeId="0" xr:uid="{856B964B-7BC8-494A-9C30-8A69FAAD355E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energodotácia 1/2023</t>
        </r>
      </text>
    </comment>
    <comment ref="H163" authorId="0" shapeId="0" xr:uid="{DD7F907F-D45B-48F3-A908-5354075D0269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energodotácia 2/2023 142,96€
energodotácia 3/2023 105,07€
na základe skut.výdavkov 1-5/2023 2 980€</t>
        </r>
      </text>
    </comment>
    <comment ref="I163" authorId="0" shapeId="0" xr:uid="{144421BF-D9DF-4872-8730-A62BED8E1C3F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energodotácia 4/2023</t>
        </r>
      </text>
    </comment>
    <comment ref="I167" authorId="0" shapeId="0" xr:uid="{EF218794-4EDD-4896-8623-0CCD5011F869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čerpania rozpočtu za 1.polrok, ktoré je cca 70%</t>
        </r>
      </text>
    </comment>
    <comment ref="G168" authorId="0" shapeId="0" xr:uid="{5950A2D5-3B11-4167-A238-D3266974AA0C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potreba navýšenia z dôvodu opráv traktora v 1.Q (výmena chl.kvapaliny,palivového čerpadla,diagnostika, výmena štartéra, príprava vlečky a nosiča kontajnerov na STK) použité  cca 4 900 €</t>
        </r>
      </text>
    </comment>
    <comment ref="I168" authorId="2" shapeId="0" xr:uid="{6C44E652-7985-46D8-8356-9BBD7E3A3E34}">
      <text>
        <r>
          <rPr>
            <b/>
            <sz val="9"/>
            <color indexed="81"/>
            <rFont val="Segoe UI"/>
            <charset val="1"/>
          </rPr>
          <t>Obec:</t>
        </r>
        <r>
          <rPr>
            <sz val="9"/>
            <color indexed="81"/>
            <rFont val="Segoe UI"/>
            <charset val="1"/>
          </rPr>
          <t xml:space="preserve">
GPS + ročný poplatok
</t>
        </r>
      </text>
    </comment>
    <comment ref="G172" authorId="0" shapeId="0" xr:uid="{A99EE544-8A02-4D19-96D2-3F9F1102634E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Rozhodnutie- Slov.vodohos.podnik</t>
        </r>
      </text>
    </comment>
    <comment ref="E177" authorId="0" shapeId="0" xr:uid="{44F52766-D55B-42A4-B01E-507AA22E42F4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z položky rekonštrukcia ČOV </t>
        </r>
      </text>
    </comment>
    <comment ref="E178" authorId="0" shapeId="0" xr:uid="{95A96397-6BF0-4142-9D2B-382415ECAAE3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prenos z roku 2022, možnosť úhrady po právoplatnosti rozhodnutia -2000€
inšpekcia ŽP - 2700€</t>
        </r>
      </text>
    </comment>
    <comment ref="H185" authorId="0" shapeId="0" xr:uid="{86D921D9-4DD4-4C7E-BF7B-AE2DE6FE5F38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schválenej žiadosti z Enviromentálneho fondu</t>
        </r>
      </text>
    </comment>
    <comment ref="G186" authorId="0" shapeId="0" xr:uid="{27229318-97ED-4F71-B32B-38787768F486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 navýšenie položiek v príjomovej časti okrem energodotácií vo výške +2027,52€,
-4 755,78€ poplatok za vypúšťanie odpadových vôd do povrchových vôd,
-3 000,00€ údržba traktora 
-2 987,56€ navýšenie príspevku SKCH (Dom seniorov) 
-462,32€ kalibrácia váhy (zberný dvor)</t>
        </r>
      </text>
    </comment>
    <comment ref="H186" authorId="0" shapeId="0" xr:uid="{6C3E139F-DD1E-4ECC-9D1B-DE5D9615BBE6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presun na položku Repre</t>
        </r>
      </text>
    </comment>
    <comment ref="I186" authorId="0" shapeId="0" xr:uid="{5318A290-14BB-409C-BE2B-80EC8A342D69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174,04€ členstvo v združeniach, 150€  PHL verejné priestranstvo, 4 000€ PHL traktor,GPS traktor - 410 €, 8 600€ premostenie Mlynská-Lemeje,
5 000€ repre kultúra-Juliáles, 1,46€ koncesionárske poplatky, 1 910€ oprava+GPS SUZUKI, 10 000€ oprava Pošta, 50€ výkon zodpovednej osoby, 700€ PHSR-vypracovanie, 2 000€ energetické certifikáty budov, 3 000€ príspevok PrO - GPS vozidlá,
238 622,09€ ZDR, 3 500€ úroky z úveru na miestne komunikácie</t>
        </r>
      </text>
    </comment>
    <comment ref="D196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38"/>
          </rPr>
          <t>Ekonom:</t>
        </r>
        <r>
          <rPr>
            <sz val="9"/>
            <color indexed="81"/>
            <rFont val="Tahoma"/>
            <family val="2"/>
            <charset val="238"/>
          </rPr>
          <t xml:space="preserve">
PD na dažďovú kanalizáciu</t>
        </r>
      </text>
    </comment>
    <comment ref="I200" authorId="0" shapeId="0" xr:uid="{ED2796DB-6122-4384-B02D-6278E1E38AE1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dodatok  k zmluve č. 2 a bleskozvod</t>
        </r>
      </text>
    </comment>
    <comment ref="D201" authorId="0" shapeId="0" xr:uid="{CA66A1DF-B077-4E25-9847-C97E8B26A57D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Majetko-právne vysporiadanie 2 000,00 €
Nákup pozemku - cintorín 20 000,00 €
Nákup pozemku - A. Britaňák 13 080,00 €</t>
        </r>
      </text>
    </comment>
    <comment ref="H201" authorId="0" shapeId="0" xr:uid="{C79F35EF-6292-4082-AD9B-854F91007D19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výsledok rokovania vedenia obce, RKC farnosti Lendak, otca biskupa </t>
        </r>
      </text>
    </comment>
    <comment ref="D202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38"/>
          </rPr>
          <t>Ekonom:</t>
        </r>
        <r>
          <rPr>
            <sz val="9"/>
            <color indexed="81"/>
            <rFont val="Tahoma"/>
            <family val="2"/>
            <charset val="238"/>
          </rPr>
          <t xml:space="preserve">
Oprava Potočná, Lemeje - ku Žmijovskému, Lemeje - ku Háberovi, Úboč, parkovisko Športová, most Sv. Rodiny, ku zbernému dvoru</t>
        </r>
      </text>
    </comment>
    <comment ref="E208" authorId="0" shapeId="0" xr:uid="{CDF65963-4E0C-4F24-B026-73953A17BB3D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navýšenie príjmovej časti rozpočtu</t>
        </r>
      </text>
    </comment>
    <comment ref="H208" authorId="0" shapeId="0" xr:uid="{D5D78372-A8D3-46C9-9D16-9CC4767C4A9C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navýšenie nákladov na energie</t>
        </r>
      </text>
    </comment>
    <comment ref="E209" authorId="0" shapeId="0" xr:uid="{2CA24F99-A492-42A5-B953-B868991ED5D3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nepoužitý prenesený výkon z roku 2022</t>
        </r>
      </text>
    </comment>
    <comment ref="E210" authorId="0" shapeId="0" xr:uid="{4774C444-4309-460D-ADBD-8832AEFB25A9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navýšenie príjmovej časti rozpočtu</t>
        </r>
      </text>
    </comment>
    <comment ref="H216" authorId="0" shapeId="0" xr:uid="{35A1C4F8-CB76-4659-A650-209497988799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zverejnenia na stránke MŠVVaŠ</t>
        </r>
      </text>
    </comment>
    <comment ref="E217" authorId="0" shapeId="0" xr:uid="{3E139CE4-D5E5-4D96-B445-82DE1301572F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navýšenie príjmovej časti rozpčtu</t>
        </r>
      </text>
    </comment>
    <comment ref="H217" authorId="0" shapeId="0" xr:uid="{3C499535-B492-42E9-A116-D21D9C25A231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na základe skutočne použitých fin. prostriedkov</t>
        </r>
      </text>
    </comment>
    <comment ref="E218" authorId="0" shapeId="0" xr:uid="{B4B747BB-1D23-417A-B964-9A7089F42D46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navýšenie príjmovej časti rozpočtu</t>
        </r>
      </text>
    </comment>
    <comment ref="H221" authorId="0" shapeId="0" xr:uid="{BE345E35-6137-4BF5-AB64-D3FCF028F810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na základe pripísaných fin. prostriedkov
</t>
        </r>
      </text>
    </comment>
    <comment ref="I221" authorId="0" shapeId="0" xr:uid="{5A740048-2567-4AC2-BAAB-665F7D50946C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zverejnenia na stránke MŠVVaŠ</t>
        </r>
      </text>
    </comment>
    <comment ref="D222" authorId="0" shapeId="0" xr:uid="{00000000-0006-0000-0000-000011000000}">
      <text>
        <r>
          <rPr>
            <b/>
            <sz val="9"/>
            <color indexed="81"/>
            <rFont val="Tahoma"/>
            <family val="2"/>
            <charset val="238"/>
          </rPr>
          <t>Ekonom: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sz val="9"/>
            <color indexed="81"/>
            <rFont val="Tahoma"/>
            <family val="2"/>
            <charset val="238"/>
          </rPr>
          <t xml:space="preserve">Originály podľa návrhu VZN: 
1 551 224,00 €
</t>
        </r>
        <r>
          <rPr>
            <sz val="9"/>
            <color indexed="81"/>
            <rFont val="Tahoma"/>
            <family val="2"/>
            <charset val="238"/>
          </rPr>
          <t xml:space="preserve">MŠ -   615 567 € 
ŠJ -    183 525 €
ŠKD -   69 708 €
ZUŠ - 573 567 € 
CVČ -   90 600 €
viazaná rezerva - 18 257 € (asisent MŠ)
</t>
        </r>
      </text>
    </comment>
    <comment ref="E222" authorId="0" shapeId="0" xr:uid="{73FAA9ED-4896-48B0-943E-D989640381FC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na základe schváleného štátneho rozpočtu</t>
        </r>
      </text>
    </comment>
    <comment ref="H222" authorId="0" shapeId="0" xr:uid="{8937403B-E34A-4202-9053-D020960BA3E5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na základe návrhu VZN obce Lendak č. 3/2023...</t>
        </r>
      </text>
    </comment>
    <comment ref="E232" authorId="0" shapeId="0" xr:uid="{0C17F7FD-F3E6-4CB2-955B-73EACB5B9A3A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navýšenie príjmovej časti rozpočtu</t>
        </r>
      </text>
    </comment>
    <comment ref="H232" authorId="0" shapeId="0" xr:uid="{FB53715F-493B-4DAF-A775-206B1D139BFF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v súlade s RO Spojenej školy</t>
        </r>
      </text>
    </comment>
    <comment ref="H233" authorId="0" shapeId="0" xr:uid="{5AEEB786-C185-4D4F-8EA7-4C5B5F41EA56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v súlade s RO Spojene školy</t>
        </r>
      </text>
    </comment>
    <comment ref="H235" authorId="0" shapeId="0" xr:uid="{AE242C9F-08F1-40B6-BA26-7EC92EDA8DB2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E236" authorId="0" shapeId="0" xr:uid="{9386D4B6-2115-41D3-8797-C75CE3A3F06A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vrátka Reg.úrad školskej správy v Prešove nepoužité fin.prostriedky z 2022
1848,06 € zdravotnícky pracovník, 208,35€ pomocný vychovávateľ v MŠ</t>
        </r>
      </text>
    </comment>
    <comment ref="D239" authorId="0" shapeId="0" xr:uid="{E4A54809-8156-4C15-83FE-F88EA3215309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300 000,00 € prevod z rezervného fondu,
121 949,04 € z údržby škol. budov 2022,
78 050,96 € vlastné prostriedky obce</t>
        </r>
      </text>
    </comment>
    <comment ref="E242" authorId="0" shapeId="0" xr:uid="{3CBF1512-2DE0-406A-B96B-72C922B6BF2A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na základe štátneho rozpočtu</t>
        </r>
      </text>
    </comment>
    <comment ref="H242" authorId="0" shapeId="0" xr:uid="{12562AB5-16B5-44B1-B8C7-0B54A718CAB2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1928 € prenesený výkon
-31 € -na základe VZN obce Lendak č. 3/2023 ...</t>
        </r>
      </text>
    </comment>
    <comment ref="U242" authorId="0" shapeId="0" xr:uid="{974E6E84-4F4D-47CE-A34E-712889A9E1FB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20 504€ RÚŠS v PO
1 400€ členské obce
5 314€ správne úkony obce</t>
        </r>
      </text>
    </comment>
    <comment ref="D245" authorId="3" shapeId="0" xr:uid="{00000000-0006-0000-0000-000014000000}">
      <text>
        <r>
          <rPr>
            <b/>
            <sz val="8"/>
            <color indexed="81"/>
            <rFont val="Tahoma"/>
            <family val="2"/>
            <charset val="238"/>
          </rPr>
          <t>Obec:</t>
        </r>
        <r>
          <rPr>
            <sz val="8"/>
            <color indexed="81"/>
            <rFont val="Tahoma"/>
            <family val="2"/>
            <charset val="238"/>
          </rPr>
          <t xml:space="preserve">
Z uvedeného objemu prostriedkov budú podporené nasledovné akcie:
Deň matiek 300 €
Deň detí  1 000 €
Juliáles 17 574 €
Duatlon 3 000 €
Varenie gulášu 2 500 €
Mikuláš 500 €
Mikuláš ŤZP 800 €
Občania nad 70 rokov a ŤZP občania 4 500 €
Úcta k starším 600 €
Prezenty 2 000 €
Dobrá novina 400 €
Prednášky (mládež) 500 e</t>
        </r>
      </text>
    </comment>
    <comment ref="H245" authorId="0" shapeId="0" xr:uid="{460DDA58-EA13-4D53-83E7-FF90720DB0E6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navýšenie z príjmovej časti Diskotéka pre verejnosť</t>
        </r>
      </text>
    </comment>
    <comment ref="I245" authorId="0" shapeId="0" xr:uid="{6011EDAE-6A89-4664-AD5B-7F9EF3272822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1 628,60€ Deň detí 1.6.2023
1 650 € Ľudová veselica 10.6.2023
1 110 € Diskotéka
5 000 € - Juliáles </t>
        </r>
      </text>
    </comment>
    <comment ref="G254" authorId="0" shapeId="0" xr:uid="{B427F21C-4CCA-451F-B76E-993AE7EC2A6A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energodácia 
el.energia 18,95€
plyn 194,31€</t>
        </r>
      </text>
    </comment>
    <comment ref="H254" authorId="0" shapeId="0" xr:uid="{4749A3A2-1AA5-4076-B398-E8058BFEFF2A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energodotácia 2/2023
el. energia 18,95€
plyn 125,37€
energodotácia  3/2023
el.energia 18,95€
plyn 58,30 €
na základe skut. 1-5/2023 Výdavkov 3000€</t>
        </r>
      </text>
    </comment>
    <comment ref="I254" authorId="0" shapeId="0" xr:uid="{A4F35389-B697-4006-8791-74AE057F7348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energodotácia 4/2023
el.energia  13,48€
plyn 44,07</t>
        </r>
      </text>
    </comment>
    <comment ref="D256" authorId="0" shapeId="0" xr:uid="{00000000-0006-0000-0000-000015000000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Žalúzie</t>
        </r>
      </text>
    </comment>
    <comment ref="I271" authorId="0" shapeId="0" xr:uid="{CC357B9D-E81E-4BE3-A444-69C433CC02F0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presun na položku v programe č. 5 - základná príprava členov DHZ</t>
        </r>
      </text>
    </comment>
    <comment ref="H278" authorId="0" shapeId="0" xr:uid="{9B32FEA5-5782-4411-A54D-3FDD550BACB9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VZN obce Lendak č. 3/2023 ....</t>
        </r>
      </text>
    </comment>
    <comment ref="G282" authorId="0" shapeId="0" xr:uid="{6793827B-7A4B-4872-8B45-86909BD4883A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-na základe žiadosti o navýšenie</t>
        </r>
      </text>
    </comment>
    <comment ref="G286" authorId="0" shapeId="0" xr:uid="{048910E1-8772-49D0-BDBD-4F4B3EC0DD1E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energodotácie</t>
        </r>
      </text>
    </comment>
    <comment ref="H286" authorId="0" shapeId="0" xr:uid="{5B404465-747F-4A2A-A664-5BEAD6488CF9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energodotácia 2/2023- 286,15€
energodotácia 3/2023 - 283,31€
na základe skutočných výdavkov 1-5/2023 - 5 000 €</t>
        </r>
      </text>
    </comment>
    <comment ref="I286" authorId="0" shapeId="0" xr:uid="{6E81D8CF-B1A4-4285-A366-AA08E4A42E20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energodotácia 4/2023</t>
        </r>
      </text>
    </comment>
    <comment ref="G289" authorId="0" shapeId="0" xr:uid="{81D788F3-A733-4FF0-85C8-618988DA8F09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energodotácia 1/2023</t>
        </r>
      </text>
    </comment>
    <comment ref="H289" authorId="0" shapeId="0" xr:uid="{1CD9A964-CA53-4133-A6EB-2F5A4778BA12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energodotácia 2/2023 6,89€
energodotácia 3/2023 6,89€
na základe skutočných nákladov za 1-5/2023 670€</t>
        </r>
      </text>
    </comment>
    <comment ref="I289" authorId="0" shapeId="0" xr:uid="{6BF77A5E-0B41-44E7-833F-DB1D7AABC79B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energodotácia 4/20263</t>
        </r>
      </text>
    </comment>
    <comment ref="D294" authorId="0" shapeId="0" xr:uid="{59ACABCF-A0E2-482F-9DC7-273BE628B2FA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odmena a odvody 4 500€
materiálové výdavky 2 000 €</t>
        </r>
      </text>
    </comment>
    <comment ref="E294" authorId="0" shapeId="0" xr:uid="{67493DC0-607A-4CEE-A2D6-73F669733182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položku multifunčné ihrisko Tajchy</t>
        </r>
      </text>
    </comment>
    <comment ref="E297" authorId="0" shapeId="0" xr:uid="{9BD9A1D7-20F8-46E7-887B-A01CB8084B78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z položky správa a údržba ihrísk</t>
        </r>
      </text>
    </comment>
    <comment ref="E312" authorId="0" shapeId="0" xr:uid="{54330E07-E4C9-4B3D-B6D8-F2421192CBF3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na základe vyúčtovacej faktúry za rok 2022</t>
        </r>
      </text>
    </comment>
    <comment ref="G312" authorId="0" shapeId="0" xr:uid="{0759212D-0A30-4E92-A932-1C42DB326CB4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energodácia 2/2023</t>
        </r>
      </text>
    </comment>
    <comment ref="H312" authorId="0" shapeId="0" xr:uid="{39A7AE23-97B8-4FDA-9FF7-E0825480C75E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energodotácie 2/2023 410,54€
energodotácie 3/2023 434,03€
na základe skutočných výdavkov 1-5/2023 
7 000€</t>
        </r>
      </text>
    </comment>
    <comment ref="I312" authorId="0" shapeId="0" xr:uid="{3558CB57-22A2-4557-BF3A-D58FAE7AE4E0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energodotácia 4/2023</t>
        </r>
      </text>
    </comment>
    <comment ref="E313" authorId="0" shapeId="0" xr:uid="{F93A2D86-1D98-4E51-B2B6-8F5FA66F3A39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na základe vyúčtovacej faktúry za rok  2022</t>
        </r>
      </text>
    </comment>
    <comment ref="G313" authorId="0" shapeId="0" xr:uid="{E3E10FB5-A149-4853-83A3-9078D92C0E88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energodotácia 1/2023</t>
        </r>
      </text>
    </comment>
    <comment ref="H313" authorId="0" shapeId="0" xr:uid="{0F023677-25F9-4FB3-B471-63B29E53D26C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energodotácia 2/2023 919,20€
energodotácia 3/2023 467,65€
na základe skutočných výdavkov 1-5/2023 7206€</t>
        </r>
      </text>
    </comment>
    <comment ref="I313" authorId="0" shapeId="0" xr:uid="{B91517D0-F28D-494F-9620-79B5E260DE2C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energodotácia 4/2023</t>
        </r>
      </text>
    </comment>
    <comment ref="D315" authorId="0" shapeId="0" xr:uid="{00000000-0006-0000-0000-000018000000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2 000 € telekomunikačné služby
840 € wifi pre Teba
</t>
        </r>
      </text>
    </comment>
    <comment ref="I317" authorId="0" shapeId="0" xr:uid="{71B44CE2-1C3E-4566-BBAB-1A5C451A40A7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potreba navýšenia z dôvodu nízkeho predpokladu pri zostavovaní rozpočtu</t>
        </r>
      </text>
    </comment>
    <comment ref="H323" authorId="0" shapeId="0" xr:uid="{6332ED19-FE42-42F8-A26C-6FA5EC8E97C7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nákup náhradných elektród</t>
        </r>
      </text>
    </comment>
    <comment ref="E328" authorId="0" shapeId="0" xr:uid="{F75DACBE-391B-46D2-9E35-17C5B4F81FC1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z položky rezerva na dotácie z rozpočtu obce</t>
        </r>
      </text>
    </comment>
    <comment ref="H328" authorId="0" shapeId="0" xr:uid="{F14E02E5-00C8-4228-831A-EA546492C240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z položky - rekonštrukcia ČOV</t>
        </r>
      </text>
    </comment>
    <comment ref="I331" authorId="0" shapeId="0" xr:uid="{DC8266F4-C713-4586-9F86-785557879086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oprava nápravy a riadenia SUZUKI + GPS a ročný poplatok</t>
        </r>
      </text>
    </comment>
    <comment ref="I334" authorId="0" shapeId="0" xr:uid="{3E63603E-6040-42B3-AB09-309021A71E29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oprava stien a stropu-Pošta</t>
        </r>
      </text>
    </comment>
    <comment ref="D339" authorId="0" shapeId="0" xr:uid="{9ED2838D-B4E3-4A99-A646-7AE9B74198E6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Vysprávky, maľovanie, el. rozvody a interiérové vybavenie technickej miestnosti - po vysťahovaní TKR</t>
        </r>
      </text>
    </comment>
    <comment ref="H340" authorId="0" shapeId="0" xr:uid="{EC2E28F1-EEA6-4B38-8B8C-2237C59C2A2D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objednávky, následne uplatnené ako škodová udalosť</t>
        </r>
      </text>
    </comment>
    <comment ref="I349" authorId="0" shapeId="0" xr:uid="{A7CB78DB-40F8-461D-B386-6B96B091479C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dodatku k zmluve</t>
        </r>
      </text>
    </comment>
    <comment ref="E350" authorId="0" shapeId="0" xr:uid="{1CB1DE59-B13F-4BB4-B076-A7FE6D739DC7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predpoklad na poradenstvo </t>
        </r>
      </text>
    </comment>
    <comment ref="H352" authorId="0" shapeId="0" xr:uid="{AC8C238E-E145-4DEC-A717-A32F8C90945C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dodatku č. 1/2023 (súdny spor MUDr. Jakubík)</t>
        </r>
      </text>
    </comment>
    <comment ref="I353" authorId="0" shapeId="0" xr:uid="{CEBE8206-2700-4BEA-BA4D-D8A86C2F49DE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vypracovanie energetických certifikátov - obecné budovy</t>
        </r>
      </text>
    </comment>
    <comment ref="E370" authorId="0" shapeId="0" xr:uid="{427B1D2A-C3B6-4FE0-A72F-47834E076D35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z dôvodu ukončenia skládky odpadu v Spišskej Belej</t>
        </r>
      </text>
    </comment>
    <comment ref="E376" authorId="0" shapeId="0" xr:uid="{01C5DB81-479F-46A5-A066-09B65D1D123A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presun na rekonštrukciu ČOV</t>
        </r>
      </text>
    </comment>
    <comment ref="D381" authorId="0" shapeId="0" xr:uid="{00000000-0006-0000-0000-00001E000000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GP + znalecký posudok (cintorín)</t>
        </r>
      </text>
    </comment>
    <comment ref="I386" authorId="0" shapeId="0" xr:uid="{3B834116-4F5A-40A2-8F34-50748A95B00E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na základe zvýšenia úrokových sadzieb </t>
        </r>
      </text>
    </comment>
    <comment ref="H392" authorId="0" shapeId="0" xr:uid="{4F906F4E-5CD1-43BF-97BF-7B7B4AFFAF31}">
      <text>
        <r>
          <rPr>
            <b/>
            <sz val="9"/>
            <color indexed="81"/>
            <rFont val="Segoe UI"/>
            <charset val="1"/>
          </rPr>
          <t>Ekonom:</t>
        </r>
        <r>
          <rPr>
            <sz val="9"/>
            <color indexed="81"/>
            <rFont val="Segoe UI"/>
            <charset val="1"/>
          </rPr>
          <t xml:space="preserve">
potreba z dôvodu vysporiadania MK</t>
        </r>
      </text>
    </comment>
    <comment ref="D393" authorId="0" shapeId="0" xr:uid="{00000000-0006-0000-0000-000020000000}">
      <text>
        <r>
          <rPr>
            <b/>
            <sz val="9"/>
            <color indexed="81"/>
            <rFont val="Segoe UI"/>
            <family val="2"/>
            <charset val="238"/>
          </rPr>
          <t>Ekonom:</t>
        </r>
        <r>
          <rPr>
            <sz val="9"/>
            <color indexed="81"/>
            <rFont val="Segoe UI"/>
            <family val="2"/>
            <charset val="238"/>
          </rPr>
          <t xml:space="preserve">
1 000 € = projekt na malé obecné kompostovisko;
5 000 € = premostenie ulíc Nová, Letná, Jarná smerom k štátnej ceste;
20 340 € = PD pre stavebné povolenie na Zdr. Stredisko
40 000€ = PD pre územné rozhodnutie a staveb. Povolenie Kultúrny dom (predpoklad), prípadne iné
</t>
        </r>
      </text>
    </comment>
    <comment ref="E393" authorId="0" shapeId="0" xr:uid="{3A1B2B2B-DEFB-4FF6-8A19-0C92C70078E3}">
      <text>
        <r>
          <rPr>
            <b/>
            <sz val="9"/>
            <color indexed="81"/>
            <rFont val="Segoe UI"/>
            <family val="2"/>
            <charset val="238"/>
          </rPr>
          <t xml:space="preserve">Ekonom
</t>
        </r>
        <r>
          <rPr>
            <sz val="9"/>
            <color indexed="81"/>
            <rFont val="Segoe UI"/>
            <family val="2"/>
            <charset val="238"/>
          </rPr>
          <t>32% zo sumy 17 550€
(projekt pre územné rozhodnutie)</t>
        </r>
      </text>
    </comment>
  </commentList>
</comments>
</file>

<file path=xl/sharedStrings.xml><?xml version="1.0" encoding="utf-8"?>
<sst xmlns="http://schemas.openxmlformats.org/spreadsheetml/2006/main" count="716" uniqueCount="487">
  <si>
    <t>(sumy sú uvádzané v €)</t>
  </si>
  <si>
    <t>PRÍJMOVÁ ČASŤ</t>
  </si>
  <si>
    <t>Ek.klas</t>
  </si>
  <si>
    <t>Text</t>
  </si>
  <si>
    <t>Daň z pozemkov</t>
  </si>
  <si>
    <t>Daň zo stavieb</t>
  </si>
  <si>
    <t>Daň z bytov</t>
  </si>
  <si>
    <t>Daň za psa</t>
  </si>
  <si>
    <t>Daň za ubytovanie</t>
  </si>
  <si>
    <t>Daň za verejné priestranstvo</t>
  </si>
  <si>
    <t>Poplatok za TKO</t>
  </si>
  <si>
    <t xml:space="preserve"> </t>
  </si>
  <si>
    <t xml:space="preserve">Daňové príjmy spolu </t>
  </si>
  <si>
    <t>Podiel na zisku PVS</t>
  </si>
  <si>
    <t>Príjmy z prenájmu pôdy</t>
  </si>
  <si>
    <t>Príjmy z prenájmu</t>
  </si>
  <si>
    <t>Administratívne poplatky</t>
  </si>
  <si>
    <t>Pokuty, penále a iné sankcie</t>
  </si>
  <si>
    <t>Poplatky z predaja tovarov a služieb</t>
  </si>
  <si>
    <t>Poplatok za znečisťovanie ovzdušia</t>
  </si>
  <si>
    <t>Predaj pozemkov</t>
  </si>
  <si>
    <t>združené prostr.-inžinierske siete</t>
  </si>
  <si>
    <t>Vrátky kap.transferov PrO</t>
  </si>
  <si>
    <t>Úroky</t>
  </si>
  <si>
    <t xml:space="preserve">Ostatné príjmy  </t>
  </si>
  <si>
    <t>Nedaňové príjmy spolu</t>
  </si>
  <si>
    <t>Stavebný úrad</t>
  </si>
  <si>
    <t>Cestná doprava a poz.komu</t>
  </si>
  <si>
    <t>Životné prostredie</t>
  </si>
  <si>
    <t>Úsek matrík + register adries</t>
  </si>
  <si>
    <t>Register obyvateľstva</t>
  </si>
  <si>
    <t>Normatívne prostriedky - ZŠ</t>
  </si>
  <si>
    <t>Vzdelávacie poukazy</t>
  </si>
  <si>
    <t>Asistenti zdrav.postihnutí</t>
  </si>
  <si>
    <t>Asistenti soc.znevýhodnené prostredie</t>
  </si>
  <si>
    <t>Príspevok na učebnice</t>
  </si>
  <si>
    <t>Príspevok na školu v prírode</t>
  </si>
  <si>
    <t>Príspevok na lyžiarsky kurz</t>
  </si>
  <si>
    <t>Hmotná núdza</t>
  </si>
  <si>
    <t>Školský úrad</t>
  </si>
  <si>
    <t>Príspevok ÚPSVaR na podporu zamestnanosti</t>
  </si>
  <si>
    <t>Referendum, voľby</t>
  </si>
  <si>
    <t>Juliáles (Preš. samospr. kraj) + sponzorské</t>
  </si>
  <si>
    <t>Transfer od obcí na školský úrad</t>
  </si>
  <si>
    <t>Dotácia - požiarna ochrana</t>
  </si>
  <si>
    <t>Dotácia - zberný dvor</t>
  </si>
  <si>
    <t>Dotácia - Zriadenie knižnice a odborných učební v SŠ</t>
  </si>
  <si>
    <t>PnD - osobitný príjemca</t>
  </si>
  <si>
    <t>Granty a transfery spolu</t>
  </si>
  <si>
    <t>normatívne prostriedky - z predch. roka</t>
  </si>
  <si>
    <t xml:space="preserve">Finančné operácie </t>
  </si>
  <si>
    <t>finančné prostriedky zo združených prostr.</t>
  </si>
  <si>
    <t>kapitálové prostriedky SŠ z min. rokov</t>
  </si>
  <si>
    <t>zábezpeka zber.dvor - vrátenie</t>
  </si>
  <si>
    <t>Finančné operácie spolu</t>
  </si>
  <si>
    <t>BEŽNÉ PRÍJMY SPOLU</t>
  </si>
  <si>
    <t>VÝDAVKOVÁ ČASŤ</t>
  </si>
  <si>
    <t>Fun.klas.</t>
  </si>
  <si>
    <t>Ek.klas.</t>
  </si>
  <si>
    <t>0840</t>
  </si>
  <si>
    <t>Členstvo v združeniach</t>
  </si>
  <si>
    <t>0112</t>
  </si>
  <si>
    <t>Audity indiv. + konsolid. účt. závierky</t>
  </si>
  <si>
    <t>PROGRAM č. 001</t>
  </si>
  <si>
    <t>Plánovanie, manažment a kontrola</t>
  </si>
  <si>
    <t>0111</t>
  </si>
  <si>
    <t>620; 630</t>
  </si>
  <si>
    <t>Časopis Lendak</t>
  </si>
  <si>
    <t>WEB stránka obce</t>
  </si>
  <si>
    <t>Úradná tabuľa obce, vývesky</t>
  </si>
  <si>
    <t>Podprogram 00201</t>
  </si>
  <si>
    <t>Propagácia a prezentácia obce</t>
  </si>
  <si>
    <t>0820</t>
  </si>
  <si>
    <t>Kronika - odvody</t>
  </si>
  <si>
    <t>Kronika - kancelárske potreby</t>
  </si>
  <si>
    <t>Kronika - odmena</t>
  </si>
  <si>
    <t>Podprogram 00202</t>
  </si>
  <si>
    <t>Kronika obce Lendak</t>
  </si>
  <si>
    <t>Knižnica - knihy</t>
  </si>
  <si>
    <t>Noc s Andersenom</t>
  </si>
  <si>
    <t>Software do knižnice</t>
  </si>
  <si>
    <t>Údržba softwaru - Tritius</t>
  </si>
  <si>
    <t>Podprogram 00203</t>
  </si>
  <si>
    <t>Obecná knižnica</t>
  </si>
  <si>
    <t>PROGRAM č. 002</t>
  </si>
  <si>
    <t>Propagácia a marketing</t>
  </si>
  <si>
    <t>Poslanci odmena</t>
  </si>
  <si>
    <t>Poslanci odvody</t>
  </si>
  <si>
    <t>620;630</t>
  </si>
  <si>
    <t>Podprogram 00301</t>
  </si>
  <si>
    <t>Zasadnutia orgánov obce</t>
  </si>
  <si>
    <t>0950</t>
  </si>
  <si>
    <t>Školenia,kurzy,semináre,porady</t>
  </si>
  <si>
    <t>Cestovné náhrady</t>
  </si>
  <si>
    <t>Podprogram 00302</t>
  </si>
  <si>
    <t>Vzdelávanie zamestnancov obce</t>
  </si>
  <si>
    <t>PROGRAM č. 003</t>
  </si>
  <si>
    <t>Interné služby obce</t>
  </si>
  <si>
    <t>0510</t>
  </si>
  <si>
    <t>610</t>
  </si>
  <si>
    <t>Mzda - údržba cintorína</t>
  </si>
  <si>
    <t>620</t>
  </si>
  <si>
    <t>Odvody - údržba cintorína</t>
  </si>
  <si>
    <t>633006</t>
  </si>
  <si>
    <t>Materiál - údržba cintorína</t>
  </si>
  <si>
    <t>633010</t>
  </si>
  <si>
    <t>Pracovné odevy, obuv</t>
  </si>
  <si>
    <t>634001</t>
  </si>
  <si>
    <t>Materiál - PHL</t>
  </si>
  <si>
    <t>637014</t>
  </si>
  <si>
    <t>Stravovanie</t>
  </si>
  <si>
    <t>610;620;630</t>
  </si>
  <si>
    <t>Dotácia - J. Dvorčák</t>
  </si>
  <si>
    <t>642015</t>
  </si>
  <si>
    <t>Náhrada príjmu</t>
  </si>
  <si>
    <t>Podprogram 00401</t>
  </si>
  <si>
    <t>Cintorín</t>
  </si>
  <si>
    <t>0133</t>
  </si>
  <si>
    <t>Činnosť matriky a evidencie obyvateľov</t>
  </si>
  <si>
    <t>Činnosť stavebného úradu</t>
  </si>
  <si>
    <t>0160</t>
  </si>
  <si>
    <t>Referendum/voľby</t>
  </si>
  <si>
    <t>PROGRAM č. 004</t>
  </si>
  <si>
    <t>Služby občanom</t>
  </si>
  <si>
    <t>0320</t>
  </si>
  <si>
    <t>Vybavenie PO špec.technika - z dotácie</t>
  </si>
  <si>
    <t>Špeciálny materiál PO</t>
  </si>
  <si>
    <t>Pohonné hmoty - Požiarna ochrana</t>
  </si>
  <si>
    <t>Údržba požiar. techniky</t>
  </si>
  <si>
    <t>Zákonné poistenie-Požiarna ochrana</t>
  </si>
  <si>
    <t>Dobrovoľný hasičský zbor - uniformy</t>
  </si>
  <si>
    <t>Školenia, kurzy, semináre</t>
  </si>
  <si>
    <t>Protipožiarne prístrešky</t>
  </si>
  <si>
    <t>Podprogram 00502</t>
  </si>
  <si>
    <t>Ochrana pred požiarmi</t>
  </si>
  <si>
    <t>PROGRAM č. 005</t>
  </si>
  <si>
    <t>Bezpečnosť, právo a poriadok</t>
  </si>
  <si>
    <t>0520</t>
  </si>
  <si>
    <t>Odpadkové koše - (v obci)</t>
  </si>
  <si>
    <t>PHL traktor</t>
  </si>
  <si>
    <t>Údržba traktor</t>
  </si>
  <si>
    <t xml:space="preserve">Poistenie techniky </t>
  </si>
  <si>
    <t>Nájom - želiarska spoločnosť</t>
  </si>
  <si>
    <t>Zber a odvoz odpadu</t>
  </si>
  <si>
    <t>Poplatok za vypúšťanie odpadových vôd do povr.vôd</t>
  </si>
  <si>
    <t>Údržba ČOV - príspevok</t>
  </si>
  <si>
    <t>Zberný dvor - propagácia (spoluúčasť)</t>
  </si>
  <si>
    <t>Zberný dvor - propagácia (dotácia)</t>
  </si>
  <si>
    <t>Zberný dvor - váha na odpad</t>
  </si>
  <si>
    <t>Rekonštrukcia ČOV</t>
  </si>
  <si>
    <t>Podprogram 00601</t>
  </si>
  <si>
    <t>Zvoz a odvoz odpadu</t>
  </si>
  <si>
    <t>PROGRAM č. 006</t>
  </si>
  <si>
    <t>Odpadové hospodárstvo</t>
  </si>
  <si>
    <t>0451</t>
  </si>
  <si>
    <t>Aktualizácia dopravného značenia  v obce</t>
  </si>
  <si>
    <t>Údržba MK (zemné práce, odvodnenie)</t>
  </si>
  <si>
    <t>PD na MK</t>
  </si>
  <si>
    <t>Obstaranie nového územného plánu obce</t>
  </si>
  <si>
    <t>Zastavovacie štúdie</t>
  </si>
  <si>
    <t>Premostenie Mlynská - Lemeje</t>
  </si>
  <si>
    <t>Most - Potočná (dotácia predsedu vlády + vlastné)</t>
  </si>
  <si>
    <t>Most - Sv. Rodiny</t>
  </si>
  <si>
    <t>PROGRAM č. 007</t>
  </si>
  <si>
    <t>Pozemné komunikácie</t>
  </si>
  <si>
    <t>bez RK</t>
  </si>
  <si>
    <t xml:space="preserve">Spojená škola - normatív </t>
  </si>
  <si>
    <t>normatívne presun  z predch.roku</t>
  </si>
  <si>
    <t>ZŠ vzdel. Poukazy</t>
  </si>
  <si>
    <t>ZŠ asistent učiteľa</t>
  </si>
  <si>
    <t>ZŠ asistent učiteľa - soc. znevýhod.prostr.</t>
  </si>
  <si>
    <t xml:space="preserve">Originálne kompetencie </t>
  </si>
  <si>
    <t>Projekt "zriadenie knižnice a odborných učební v ZŠ"</t>
  </si>
  <si>
    <t>Pren.výkon - RZZP 2015</t>
  </si>
  <si>
    <t>Prevod vlastných príjmov SŠ</t>
  </si>
  <si>
    <t xml:space="preserve">Spojená škola  </t>
  </si>
  <si>
    <t>Kapitálové Spojená škola</t>
  </si>
  <si>
    <t>0980</t>
  </si>
  <si>
    <t>1040</t>
  </si>
  <si>
    <t>642014</t>
  </si>
  <si>
    <t>Dotácia na stravu vypl.rodičovi (diétne stravovanie)</t>
  </si>
  <si>
    <t>PROGRAM č. 008</t>
  </si>
  <si>
    <t>Vzdelávanie</t>
  </si>
  <si>
    <t>Repre-kultúra</t>
  </si>
  <si>
    <t>Juliáles</t>
  </si>
  <si>
    <t>Licencia infokanál</t>
  </si>
  <si>
    <t>Výmenné pobyty mládeže</t>
  </si>
  <si>
    <t>Nákup strojov, prístr. a zariadení</t>
  </si>
  <si>
    <t>Všeobecný materiál</t>
  </si>
  <si>
    <t>Údržba MR</t>
  </si>
  <si>
    <t>Údržba informačných technológií-infotext</t>
  </si>
  <si>
    <t>Podprogram 00901</t>
  </si>
  <si>
    <t>Podpora kultúrnych podujatí</t>
  </si>
  <si>
    <t>Elektrická energia, plyn/kino</t>
  </si>
  <si>
    <t>Údržba kino</t>
  </si>
  <si>
    <t>Údržba KD vo Dvore na základe zmluvy</t>
  </si>
  <si>
    <t>Podprogram 00902</t>
  </si>
  <si>
    <t>Kino a kultúrny dom vo Dvore</t>
  </si>
  <si>
    <t>PROGRAM č. 009</t>
  </si>
  <si>
    <t xml:space="preserve">Kultúra </t>
  </si>
  <si>
    <t>Kruciáta</t>
  </si>
  <si>
    <t>Slovenský orol</t>
  </si>
  <si>
    <t>Združenie Mariánskej mládeže</t>
  </si>
  <si>
    <t>Múzeum ľudovej kultúry</t>
  </si>
  <si>
    <t>0810</t>
  </si>
  <si>
    <t>Šachový klub</t>
  </si>
  <si>
    <t>OZ Kicora</t>
  </si>
  <si>
    <t>Futbalový klub</t>
  </si>
  <si>
    <t>Konské záprahy - Nebus</t>
  </si>
  <si>
    <t>Dobrovoľný hasičský zbor</t>
  </si>
  <si>
    <t>Mikuláš Badovský - šport. reprezentácia v lukostreľbe</t>
  </si>
  <si>
    <t>Únia nevidiacich</t>
  </si>
  <si>
    <t>Sankársky klub</t>
  </si>
  <si>
    <t>OZ GOROLI</t>
  </si>
  <si>
    <t>Rezerva na dotácie z rozpočtu obce</t>
  </si>
  <si>
    <t>Podprogram 01001</t>
  </si>
  <si>
    <t>Dotácie z rozpočtu obce</t>
  </si>
  <si>
    <t>Denný stacionár (Lendak)</t>
  </si>
  <si>
    <t>Opatrovateľská služba</t>
  </si>
  <si>
    <t>Podprogram 01002</t>
  </si>
  <si>
    <t>Príspevky</t>
  </si>
  <si>
    <t>PROGRAM č. 010</t>
  </si>
  <si>
    <t>Dotácie a príspevky</t>
  </si>
  <si>
    <t>0640</t>
  </si>
  <si>
    <t>Elektrická energia-VO</t>
  </si>
  <si>
    <t>Podprogram 01101</t>
  </si>
  <si>
    <t xml:space="preserve">Verejné osvetlenie  </t>
  </si>
  <si>
    <t>Multifunkčné ihrisko Dvor - el. energia</t>
  </si>
  <si>
    <t>Výstavba detského ihriska</t>
  </si>
  <si>
    <t>Verejná zeleň - materiál, rastliny</t>
  </si>
  <si>
    <t>Údržba ihrísk</t>
  </si>
  <si>
    <t>Podprogram 01103</t>
  </si>
  <si>
    <t>Ihriská a športoviská</t>
  </si>
  <si>
    <t>PROGRAM č. 11</t>
  </si>
  <si>
    <t>Prostredie pre život</t>
  </si>
  <si>
    <t>Mzdové náklady OcÚ</t>
  </si>
  <si>
    <t>Starosta</t>
  </si>
  <si>
    <t>Zástupca starostu</t>
  </si>
  <si>
    <t>Hlavný kontrolór</t>
  </si>
  <si>
    <t>Náhrady príjmu</t>
  </si>
  <si>
    <t>Odvody OcÚ</t>
  </si>
  <si>
    <t>Odvody starosta</t>
  </si>
  <si>
    <t>Odvody zástupca starostu</t>
  </si>
  <si>
    <t>Odvody hl. kontrolór</t>
  </si>
  <si>
    <t>Elektrická energia</t>
  </si>
  <si>
    <t>Plyn</t>
  </si>
  <si>
    <t>Poštovné</t>
  </si>
  <si>
    <t>Telekomunikačné služby</t>
  </si>
  <si>
    <t>SMS - služba občanom</t>
  </si>
  <si>
    <t>0830</t>
  </si>
  <si>
    <t>Koncesionárske poplatky</t>
  </si>
  <si>
    <t>Interiérové vybavenie</t>
  </si>
  <si>
    <t>Telekomunikačná technika</t>
  </si>
  <si>
    <t>Defibrilátor</t>
  </si>
  <si>
    <t>Knihy, tlač, publikácie</t>
  </si>
  <si>
    <t>Reprezentačné</t>
  </si>
  <si>
    <t>isamospráva - internet, ASU</t>
  </si>
  <si>
    <t>Náklady na auto</t>
  </si>
  <si>
    <t xml:space="preserve">Rekonštrukcia budovy OcÚ </t>
  </si>
  <si>
    <t>Verejné obstarávanie</t>
  </si>
  <si>
    <t>Revízie zariadení</t>
  </si>
  <si>
    <t>Ochrana osobných údajov</t>
  </si>
  <si>
    <t>Právnické služby</t>
  </si>
  <si>
    <t>Ostatné špecifické služby</t>
  </si>
  <si>
    <t>Geodetické práce</t>
  </si>
  <si>
    <t>Odchyt psov</t>
  </si>
  <si>
    <t>Daň z nehnuteľností</t>
  </si>
  <si>
    <t>Poplatky a odvody</t>
  </si>
  <si>
    <t>SOZA, Slovgram</t>
  </si>
  <si>
    <t>Poistenie majetku obce</t>
  </si>
  <si>
    <t>Sociálny fond - tvorba</t>
  </si>
  <si>
    <t>Dohody o vykonaní práce</t>
  </si>
  <si>
    <t>Posudky - opatrovateľská služba</t>
  </si>
  <si>
    <t>Príspevok na činnosť</t>
  </si>
  <si>
    <t>Príspevok na TKO</t>
  </si>
  <si>
    <t>Príspevok - likvidácia divokých skládok</t>
  </si>
  <si>
    <t>Príspevok - oprava strechy OcÚ</t>
  </si>
  <si>
    <t>Príspevok - nadstavba OcÚ nad Sl. poštou</t>
  </si>
  <si>
    <t>Príspevok - vodovod</t>
  </si>
  <si>
    <t>Príspevok - rekonštrukcia OcÚ</t>
  </si>
  <si>
    <t>Nákup pozemkov</t>
  </si>
  <si>
    <t>0170</t>
  </si>
  <si>
    <t>Úroky z úveru na MK</t>
  </si>
  <si>
    <t>Vrátenie zábezpeky z verejného obstarávania</t>
  </si>
  <si>
    <t>Istina úveru MK</t>
  </si>
  <si>
    <t xml:space="preserve">Potok Gendreje </t>
  </si>
  <si>
    <t xml:space="preserve">GP na MK </t>
  </si>
  <si>
    <t>Požiadavky občanov</t>
  </si>
  <si>
    <t>1070</t>
  </si>
  <si>
    <t>Osobitný príjemca PnD</t>
  </si>
  <si>
    <t>PROGRAM č. 012</t>
  </si>
  <si>
    <t>Podporná činnosť</t>
  </si>
  <si>
    <t>VÝDAVKY SPOLU</t>
  </si>
  <si>
    <t>LEGENDA:</t>
  </si>
  <si>
    <t>BV obce</t>
  </si>
  <si>
    <t>bežné finančné prostriedky</t>
  </si>
  <si>
    <t>kapitálové finančné prostriedky</t>
  </si>
  <si>
    <t>KV obce</t>
  </si>
  <si>
    <t>finančné operácie</t>
  </si>
  <si>
    <t>Mzdy</t>
  </si>
  <si>
    <t>Rok</t>
  </si>
  <si>
    <t>Bežné príjmy</t>
  </si>
  <si>
    <t>Bežné výdavky</t>
  </si>
  <si>
    <t>Hospodársky výsledok bežného rozpočtu</t>
  </si>
  <si>
    <t>Kapitálové príjmy</t>
  </si>
  <si>
    <t>Kapitálové výdavky</t>
  </si>
  <si>
    <t>Hospodársky výsledok kapitálového rozpočtu</t>
  </si>
  <si>
    <t>Príjmové finančné operácie</t>
  </si>
  <si>
    <t>Výdavkové finančné operácie</t>
  </si>
  <si>
    <t>Výsledok fin. operácií</t>
  </si>
  <si>
    <t>Celkové príjmy</t>
  </si>
  <si>
    <t>Celkové výdavky</t>
  </si>
  <si>
    <t>Celkové hospodárenie obce</t>
  </si>
  <si>
    <t>Príspevok - budova PrO</t>
  </si>
  <si>
    <t>Projektové dokumentácie</t>
  </si>
  <si>
    <t>Odstavné plochy pre zamestnancov pod OcÚ</t>
  </si>
  <si>
    <t>Osvetlené priechody pre chodcov</t>
  </si>
  <si>
    <t>RKFÚ</t>
  </si>
  <si>
    <t>LOS</t>
  </si>
  <si>
    <t>eRko</t>
  </si>
  <si>
    <t>Výstavba MK - asfaltovanie</t>
  </si>
  <si>
    <t xml:space="preserve">Inzercia </t>
  </si>
  <si>
    <t>Náhrady - príspevok na rekreáciu</t>
  </si>
  <si>
    <t>Výstavba - rozšírenie kanalizácie</t>
  </si>
  <si>
    <t>Dotácia - zberný dvor, propagácia</t>
  </si>
  <si>
    <t>0360</t>
  </si>
  <si>
    <t xml:space="preserve">Kamerový systém  </t>
  </si>
  <si>
    <t>Zberný dvor - dotácia</t>
  </si>
  <si>
    <t>Pokuty a penále</t>
  </si>
  <si>
    <t>Úroky z úveru ZUŠ (MŠ)</t>
  </si>
  <si>
    <t>Odkúpenie verejného osvetlenia - Predná hora</t>
  </si>
  <si>
    <t>KV - rekonštrukcia ZUŠ</t>
  </si>
  <si>
    <t>Asistent učiteľa MŠ</t>
  </si>
  <si>
    <t>Elektrina - zberný dvor</t>
  </si>
  <si>
    <t xml:space="preserve">Všeobecný materiál </t>
  </si>
  <si>
    <t>Jednorázová pomoc v HN - práčka</t>
  </si>
  <si>
    <t>Dotácia - wifi pre Teba</t>
  </si>
  <si>
    <t>STK, emisná</t>
  </si>
  <si>
    <t>Rekonštrukcia požiarnej zbrojnice (dotácia + spoluúčasť)</t>
  </si>
  <si>
    <t>Internet/ČOV</t>
  </si>
  <si>
    <t xml:space="preserve">Zberný dvor - spoluúčasť  </t>
  </si>
  <si>
    <t>Výdavky na opatrenia proti COVID 19</t>
  </si>
  <si>
    <t>Údržba softwaru, aktualizácie</t>
  </si>
  <si>
    <t>Vrátky - odvod výnosov do ŠR</t>
  </si>
  <si>
    <t>Vrátky bežných transferov PrO</t>
  </si>
  <si>
    <t>0132</t>
  </si>
  <si>
    <t>Sčítanie domov a bytov</t>
  </si>
  <si>
    <t>Orientačné a infor.tabule - označenie ulíc</t>
  </si>
  <si>
    <t>Výpočtová technika + licencie</t>
  </si>
  <si>
    <t>633002;13</t>
  </si>
  <si>
    <t>Prev.stroje,prístroje a zariadenia</t>
  </si>
  <si>
    <t>Wifi pre Teba (dotácia + spoluúčasť)</t>
  </si>
  <si>
    <t>Tech.zabezp.vysielania z kostola cez internet</t>
  </si>
  <si>
    <t>Príspevok - autobusová zastávka</t>
  </si>
  <si>
    <t>Výstavba verejného osvetlenia</t>
  </si>
  <si>
    <t>tvorba rezervného fondu</t>
  </si>
  <si>
    <t>Dotácia - rekonštrukcia požiarnej zbrojnice</t>
  </si>
  <si>
    <t>Dotácia - podpora udrž.zamestnanosti MŠ, ZUŠ</t>
  </si>
  <si>
    <t>SŠ - rozvojový projekt</t>
  </si>
  <si>
    <t>Návratná finančná výpomoc</t>
  </si>
  <si>
    <t>Web stránka obce</t>
  </si>
  <si>
    <t>633001</t>
  </si>
  <si>
    <t>Prepravné a nájom dopr.prostriedkov, známky</t>
  </si>
  <si>
    <t>Zberný dvor - práce naviac + rampa</t>
  </si>
  <si>
    <t>0473</t>
  </si>
  <si>
    <t>Cyklochodník - spolupráca s Poľskom</t>
  </si>
  <si>
    <t xml:space="preserve">Cyklochodník - spolupráca s Poľskom </t>
  </si>
  <si>
    <t>Dotácia - podpora udržania zamestnanosti MŠ, ZUŠ</t>
  </si>
  <si>
    <t>Kapitálové výdavky SŠ učebne a knižnica - spoluúčasť</t>
  </si>
  <si>
    <t>Nájomné PUS, kopírka</t>
  </si>
  <si>
    <t>Refundácia COVID 19</t>
  </si>
  <si>
    <t>Príspevok na špecifiká</t>
  </si>
  <si>
    <t>Dotácia - vybavenie ŠJ</t>
  </si>
  <si>
    <t>Dotácia PSK - kniha Lendak</t>
  </si>
  <si>
    <t>Dotácia cyklochodník Interreg</t>
  </si>
  <si>
    <t>Dotácia - COVID 19</t>
  </si>
  <si>
    <t>dotácia sčítanie obyvateľov</t>
  </si>
  <si>
    <t>Kniha Lendak - dotlač</t>
  </si>
  <si>
    <t>Stočné - refundácia PrO</t>
  </si>
  <si>
    <t>SŠ vybavenie ŠJ</t>
  </si>
  <si>
    <t>Nevyčerpaná dotácia na stravu - vrátenie</t>
  </si>
  <si>
    <t>Oprava chodníkov</t>
  </si>
  <si>
    <t>Klimatizácia technickej miestnosti</t>
  </si>
  <si>
    <t>Centrum modernej goralskej kultúry - spoluúčasť</t>
  </si>
  <si>
    <t>Cyklochodník Lendak-Šarpanec - spoluúčasť</t>
  </si>
  <si>
    <t>Originálne kompetencie - rekonštrukcia ZUŠ</t>
  </si>
  <si>
    <t>Projektová dokumentácia - športoviská</t>
  </si>
  <si>
    <t>Príjmy z prenájmu zariadení</t>
  </si>
  <si>
    <t>Odchodné, prísp. na mim. výsledky žiakov</t>
  </si>
  <si>
    <t>Dotácia - sčítanie obyvateľov, domov a bytov</t>
  </si>
  <si>
    <t>Dotácia - oprava chodníka Školská</t>
  </si>
  <si>
    <t>Odchodné, mim. výsledky žiakov</t>
  </si>
  <si>
    <t>Projekt "Modernejšia škola"</t>
  </si>
  <si>
    <t>Dotácia - Fond na podporu umenia</t>
  </si>
  <si>
    <t>vrátka duplicitne zaslaných prostriedkov</t>
  </si>
  <si>
    <t>pomoc Ukrajine</t>
  </si>
  <si>
    <t>Dotácia z Fondu na podporu umenia</t>
  </si>
  <si>
    <t>Opravy a údržba</t>
  </si>
  <si>
    <t>Vratky</t>
  </si>
  <si>
    <t>Pomoc Ukrajine</t>
  </si>
  <si>
    <t>Vrátenie NFV</t>
  </si>
  <si>
    <t>Údržba budov</t>
  </si>
  <si>
    <t>Všeobecné služby - čistenie kobercov a iné</t>
  </si>
  <si>
    <t>Transfer na prevádzku škol.zariadení mimo obce našim obč.</t>
  </si>
  <si>
    <t>VO Nová</t>
  </si>
  <si>
    <t>Kino</t>
  </si>
  <si>
    <t>OcÚ</t>
  </si>
  <si>
    <t>Sklad Pro</t>
  </si>
  <si>
    <t>Kaderníctvo</t>
  </si>
  <si>
    <t>ZDR</t>
  </si>
  <si>
    <t>Lekáreň</t>
  </si>
  <si>
    <t>VO Lemeje</t>
  </si>
  <si>
    <t>Ihrisko Dvor</t>
  </si>
  <si>
    <t>Zberný dvor</t>
  </si>
  <si>
    <t>Predpokladané náklady na energie</t>
  </si>
  <si>
    <t>Spotreba kWh 2021</t>
  </si>
  <si>
    <t>Tarifa s DPH</t>
  </si>
  <si>
    <t>VO Mierová, Hlavná, Partizánska</t>
  </si>
  <si>
    <t>Návrh rozpočtu 2023</t>
  </si>
  <si>
    <t>SPOLU - energie VO</t>
  </si>
  <si>
    <t>SPOLU - energie budovy obce</t>
  </si>
  <si>
    <t>MŠ - päťročné deti + pom. Vychovávateľ</t>
  </si>
  <si>
    <t>Opravy budovy OcÚ (vykurovanie, tech. miestnosť)</t>
  </si>
  <si>
    <t>Majetkoprávne vysporiadanie + nákup pozemkov</t>
  </si>
  <si>
    <t>PD - plynovod Rovinky</t>
  </si>
  <si>
    <t>Priemerná cena el. energie za 1 kWh v roku 2021</t>
  </si>
  <si>
    <t>Priemerná cena el. energie za 1 kWh v 9/2022</t>
  </si>
  <si>
    <t>Cena za 1 kWh 20</t>
  </si>
  <si>
    <t>11-12/2021</t>
  </si>
  <si>
    <t>1/2022</t>
  </si>
  <si>
    <t>od 15.3.2022</t>
  </si>
  <si>
    <t>od 15.4.2022</t>
  </si>
  <si>
    <t>od 30.09.2022</t>
  </si>
  <si>
    <t>1-10/2021</t>
  </si>
  <si>
    <t>Cena za 1 kWh elektrickej energie</t>
  </si>
  <si>
    <t>Rekapitulácia rozpočtu na roky 2023-2025</t>
  </si>
  <si>
    <t>Podpora integrácie žiakov z UA</t>
  </si>
  <si>
    <t>Odstupné starosta</t>
  </si>
  <si>
    <t>Bežná údržba budov</t>
  </si>
  <si>
    <t>Oprava autobusovej zastávky</t>
  </si>
  <si>
    <t>Vlastné príjmy ŠJ</t>
  </si>
  <si>
    <t>Prevod vlastných príjmov ŠJ</t>
  </si>
  <si>
    <t>Zdravotnícky pracovník SŠ</t>
  </si>
  <si>
    <t>SŠ zdravotnícky pracovník</t>
  </si>
  <si>
    <t>Vlastné príjmy  ZŠ, MŠ</t>
  </si>
  <si>
    <t>630</t>
  </si>
  <si>
    <t>Ochrana bezpečnosti občanov</t>
  </si>
  <si>
    <t>Folk. skupina Kicora (vystúpenia, repre)</t>
  </si>
  <si>
    <t>Folk. skupina Kicora (Vianočné trhy 2023)</t>
  </si>
  <si>
    <t>Multifunkčné ihrisko (Tajchy)</t>
  </si>
  <si>
    <t>Elektrická energia ČOV - príspevok PrO</t>
  </si>
  <si>
    <t xml:space="preserve">Správa a údržba ihrísk </t>
  </si>
  <si>
    <t>Výstavba tribúny</t>
  </si>
  <si>
    <t>Podprogram 00503</t>
  </si>
  <si>
    <t>RO č. 1/2023</t>
  </si>
  <si>
    <t>Upravený</t>
  </si>
  <si>
    <t>,</t>
  </si>
  <si>
    <t>vrátka Reg.úrad školskej správy nepouž. z roku 2021</t>
  </si>
  <si>
    <t>Dotácia na Referendum 2023 (zaslaná v roku 2022)</t>
  </si>
  <si>
    <t>Dotácia Fond na podpru umenia (nepoužitá z 2022)</t>
  </si>
  <si>
    <t xml:space="preserve">Poradenstvo NFP  </t>
  </si>
  <si>
    <t>Zberný dvor - kalibrácia váhy</t>
  </si>
  <si>
    <t>Pokuta VZN o odpadoch, inšpekcia ŽP</t>
  </si>
  <si>
    <t>Predškolská výchova MŠ</t>
  </si>
  <si>
    <t>Pomocný vychovávateľ</t>
  </si>
  <si>
    <t>MŠ - pomocný vychovávateľ</t>
  </si>
  <si>
    <t>RO č. 3/2023</t>
  </si>
  <si>
    <t>RO č. 2/2023</t>
  </si>
  <si>
    <t>Podielové dane z toho:</t>
  </si>
  <si>
    <t>podielové dane - na obyvateľov nad  62 rokov</t>
  </si>
  <si>
    <t>podielové dane - na všetkých obyvateľov</t>
  </si>
  <si>
    <t>podielové dane - na prepočítaných žiakov a detí</t>
  </si>
  <si>
    <t>Transfer AED (refundácia)</t>
  </si>
  <si>
    <t>Dotácia - energie</t>
  </si>
  <si>
    <t>Dom seniorov (p. Tyborová, p. Majerčák)</t>
  </si>
  <si>
    <t>RO č. 4/2023</t>
  </si>
  <si>
    <t>nevyčerpaná dotácia na stravu 2022 (FO SŠ)</t>
  </si>
  <si>
    <t>Úver - Enviromentálny fond</t>
  </si>
  <si>
    <t>Rekonštrukcia ČOV - úver Enviromentálny fond</t>
  </si>
  <si>
    <t>Erazmus</t>
  </si>
  <si>
    <t>RO č. 5/2023</t>
  </si>
  <si>
    <t>Pomoc Ukrajine - odídenci</t>
  </si>
  <si>
    <t>Zdravotné stredisko</t>
  </si>
  <si>
    <t>Rozpočtové opatrenie Obce Lendak č. 5/2023</t>
  </si>
  <si>
    <t>Príspevok - GPS vozidlá PrO</t>
  </si>
  <si>
    <t>PHSR - vypracovanie</t>
  </si>
  <si>
    <t>Detské ihrisko - KT 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</si>
</sst>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46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9"/>
      <color indexed="8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9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8"/>
      <name val="Calibri"/>
      <family val="2"/>
      <charset val="238"/>
    </font>
    <font>
      <b/>
      <i/>
      <sz val="8"/>
      <color indexed="8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9"/>
      <color theme="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theme="0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Times New Roman"/>
      <family val="1"/>
      <charset val="238"/>
    </font>
    <font>
      <sz val="12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5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indexed="55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55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96">
    <xf numFmtId="0" fontId="0" fillId="0" borderId="0" xfId="0"/>
    <xf numFmtId="0" fontId="3" fillId="0" borderId="0" xfId="0" applyFont="1"/>
    <xf numFmtId="0" fontId="4" fillId="0" borderId="0" xfId="0" applyFont="1"/>
    <xf numFmtId="0" fontId="3" fillId="2" borderId="0" xfId="0" applyFont="1" applyFill="1"/>
    <xf numFmtId="0" fontId="5" fillId="0" borderId="0" xfId="0" applyFont="1"/>
    <xf numFmtId="0" fontId="4" fillId="0" borderId="0" xfId="0" applyFont="1" applyAlignment="1">
      <alignment horizontal="center"/>
    </xf>
    <xf numFmtId="0" fontId="7" fillId="3" borderId="2" xfId="1" applyFont="1" applyFill="1" applyBorder="1"/>
    <xf numFmtId="0" fontId="7" fillId="3" borderId="3" xfId="1" applyFont="1" applyFill="1" applyBorder="1"/>
    <xf numFmtId="0" fontId="8" fillId="2" borderId="4" xfId="1" applyFont="1" applyFill="1" applyBorder="1"/>
    <xf numFmtId="0" fontId="8" fillId="0" borderId="6" xfId="1" applyFont="1" applyBorder="1"/>
    <xf numFmtId="2" fontId="4" fillId="0" borderId="6" xfId="0" applyNumberFormat="1" applyFont="1" applyBorder="1"/>
    <xf numFmtId="2" fontId="4" fillId="5" borderId="6" xfId="0" applyNumberFormat="1" applyFont="1" applyFill="1" applyBorder="1"/>
    <xf numFmtId="0" fontId="9" fillId="6" borderId="6" xfId="1" applyFont="1" applyFill="1" applyBorder="1"/>
    <xf numFmtId="0" fontId="9" fillId="7" borderId="6" xfId="1" applyFont="1" applyFill="1" applyBorder="1"/>
    <xf numFmtId="2" fontId="5" fillId="6" borderId="6" xfId="0" applyNumberFormat="1" applyFont="1" applyFill="1" applyBorder="1"/>
    <xf numFmtId="2" fontId="0" fillId="0" borderId="0" xfId="0" applyNumberFormat="1"/>
    <xf numFmtId="0" fontId="8" fillId="2" borderId="6" xfId="1" applyFont="1" applyFill="1" applyBorder="1"/>
    <xf numFmtId="0" fontId="8" fillId="4" borderId="6" xfId="1" applyFont="1" applyFill="1" applyBorder="1"/>
    <xf numFmtId="0" fontId="10" fillId="2" borderId="0" xfId="0" applyFont="1" applyFill="1"/>
    <xf numFmtId="0" fontId="9" fillId="2" borderId="6" xfId="1" applyFont="1" applyFill="1" applyBorder="1"/>
    <xf numFmtId="0" fontId="11" fillId="2" borderId="6" xfId="1" applyFont="1" applyFill="1" applyBorder="1"/>
    <xf numFmtId="2" fontId="4" fillId="8" borderId="6" xfId="0" applyNumberFormat="1" applyFont="1" applyFill="1" applyBorder="1"/>
    <xf numFmtId="0" fontId="2" fillId="0" borderId="0" xfId="0" applyFont="1"/>
    <xf numFmtId="0" fontId="2" fillId="0" borderId="6" xfId="0" applyFont="1" applyBorder="1"/>
    <xf numFmtId="0" fontId="5" fillId="6" borderId="6" xfId="0" applyFont="1" applyFill="1" applyBorder="1"/>
    <xf numFmtId="0" fontId="7" fillId="9" borderId="6" xfId="1" applyFont="1" applyFill="1" applyBorder="1"/>
    <xf numFmtId="0" fontId="7" fillId="6" borderId="6" xfId="1" applyFont="1" applyFill="1" applyBorder="1"/>
    <xf numFmtId="0" fontId="7" fillId="7" borderId="6" xfId="1" applyFont="1" applyFill="1" applyBorder="1"/>
    <xf numFmtId="2" fontId="12" fillId="6" borderId="6" xfId="0" applyNumberFormat="1" applyFont="1" applyFill="1" applyBorder="1"/>
    <xf numFmtId="2" fontId="12" fillId="5" borderId="6" xfId="0" applyNumberFormat="1" applyFont="1" applyFill="1" applyBorder="1"/>
    <xf numFmtId="2" fontId="4" fillId="10" borderId="6" xfId="0" applyNumberFormat="1" applyFont="1" applyFill="1" applyBorder="1"/>
    <xf numFmtId="0" fontId="0" fillId="2" borderId="0" xfId="0" applyFill="1"/>
    <xf numFmtId="0" fontId="8" fillId="0" borderId="1" xfId="1" applyFont="1" applyBorder="1"/>
    <xf numFmtId="2" fontId="4" fillId="10" borderId="1" xfId="0" applyNumberFormat="1" applyFont="1" applyFill="1" applyBorder="1"/>
    <xf numFmtId="0" fontId="7" fillId="6" borderId="1" xfId="1" applyFont="1" applyFill="1" applyBorder="1"/>
    <xf numFmtId="0" fontId="7" fillId="7" borderId="1" xfId="1" applyFont="1" applyFill="1" applyBorder="1"/>
    <xf numFmtId="0" fontId="13" fillId="7" borderId="1" xfId="1" applyFont="1" applyFill="1" applyBorder="1"/>
    <xf numFmtId="2" fontId="12" fillId="6" borderId="1" xfId="0" applyNumberFormat="1" applyFont="1" applyFill="1" applyBorder="1"/>
    <xf numFmtId="2" fontId="14" fillId="3" borderId="3" xfId="0" applyNumberFormat="1" applyFont="1" applyFill="1" applyBorder="1"/>
    <xf numFmtId="2" fontId="2" fillId="0" borderId="0" xfId="0" applyNumberFormat="1" applyFont="1"/>
    <xf numFmtId="0" fontId="12" fillId="3" borderId="3" xfId="0" applyFont="1" applyFill="1" applyBorder="1" applyAlignment="1">
      <alignment horizontal="center"/>
    </xf>
    <xf numFmtId="49" fontId="8" fillId="0" borderId="7" xfId="1" applyNumberFormat="1" applyFont="1" applyBorder="1"/>
    <xf numFmtId="0" fontId="8" fillId="0" borderId="7" xfId="1" applyFont="1" applyBorder="1"/>
    <xf numFmtId="2" fontId="4" fillId="5" borderId="7" xfId="0" applyNumberFormat="1" applyFont="1" applyFill="1" applyBorder="1"/>
    <xf numFmtId="49" fontId="8" fillId="0" borderId="6" xfId="1" applyNumberFormat="1" applyFont="1" applyBorder="1"/>
    <xf numFmtId="0" fontId="16" fillId="11" borderId="6" xfId="1" applyFont="1" applyFill="1" applyBorder="1"/>
    <xf numFmtId="2" fontId="17" fillId="11" borderId="6" xfId="0" applyNumberFormat="1" applyFont="1" applyFill="1" applyBorder="1"/>
    <xf numFmtId="49" fontId="11" fillId="2" borderId="6" xfId="1" applyNumberFormat="1" applyFont="1" applyFill="1" applyBorder="1"/>
    <xf numFmtId="49" fontId="8" fillId="4" borderId="6" xfId="1" applyNumberFormat="1" applyFont="1" applyFill="1" applyBorder="1"/>
    <xf numFmtId="49" fontId="18" fillId="4" borderId="6" xfId="1" applyNumberFormat="1" applyFont="1" applyFill="1" applyBorder="1"/>
    <xf numFmtId="0" fontId="19" fillId="0" borderId="6" xfId="1" applyFont="1" applyBorder="1"/>
    <xf numFmtId="2" fontId="4" fillId="0" borderId="10" xfId="0" applyNumberFormat="1" applyFont="1" applyBorder="1"/>
    <xf numFmtId="0" fontId="8" fillId="0" borderId="6" xfId="0" applyFont="1" applyBorder="1"/>
    <xf numFmtId="2" fontId="0" fillId="2" borderId="0" xfId="0" applyNumberFormat="1" applyFill="1"/>
    <xf numFmtId="49" fontId="8" fillId="9" borderId="6" xfId="1" applyNumberFormat="1" applyFont="1" applyFill="1" applyBorder="1"/>
    <xf numFmtId="1" fontId="8" fillId="0" borderId="6" xfId="1" applyNumberFormat="1" applyFont="1" applyBorder="1"/>
    <xf numFmtId="0" fontId="11" fillId="0" borderId="6" xfId="1" applyFont="1" applyBorder="1"/>
    <xf numFmtId="49" fontId="2" fillId="2" borderId="6" xfId="0" applyNumberFormat="1" applyFont="1" applyFill="1" applyBorder="1"/>
    <xf numFmtId="0" fontId="2" fillId="2" borderId="6" xfId="0" applyFont="1" applyFill="1" applyBorder="1"/>
    <xf numFmtId="49" fontId="8" fillId="2" borderId="6" xfId="1" applyNumberFormat="1" applyFont="1" applyFill="1" applyBorder="1"/>
    <xf numFmtId="49" fontId="2" fillId="12" borderId="6" xfId="0" applyNumberFormat="1" applyFont="1" applyFill="1" applyBorder="1"/>
    <xf numFmtId="0" fontId="2" fillId="12" borderId="6" xfId="0" applyFont="1" applyFill="1" applyBorder="1"/>
    <xf numFmtId="49" fontId="2" fillId="0" borderId="6" xfId="0" applyNumberFormat="1" applyFont="1" applyBorder="1"/>
    <xf numFmtId="49" fontId="8" fillId="12" borderId="6" xfId="1" applyNumberFormat="1" applyFont="1" applyFill="1" applyBorder="1"/>
    <xf numFmtId="0" fontId="8" fillId="12" borderId="6" xfId="1" applyFont="1" applyFill="1" applyBorder="1"/>
    <xf numFmtId="2" fontId="17" fillId="0" borderId="0" xfId="0" applyNumberFormat="1" applyFont="1"/>
    <xf numFmtId="2" fontId="20" fillId="5" borderId="6" xfId="0" applyNumberFormat="1" applyFont="1" applyFill="1" applyBorder="1"/>
    <xf numFmtId="2" fontId="4" fillId="0" borderId="0" xfId="0" applyNumberFormat="1" applyFont="1"/>
    <xf numFmtId="49" fontId="21" fillId="0" borderId="6" xfId="0" applyNumberFormat="1" applyFont="1" applyBorder="1"/>
    <xf numFmtId="0" fontId="21" fillId="0" borderId="6" xfId="0" applyFont="1" applyBorder="1"/>
    <xf numFmtId="49" fontId="15" fillId="11" borderId="6" xfId="1" applyNumberFormat="1" applyFont="1" applyFill="1" applyBorder="1"/>
    <xf numFmtId="49" fontId="15" fillId="11" borderId="11" xfId="1" applyNumberFormat="1" applyFont="1" applyFill="1" applyBorder="1"/>
    <xf numFmtId="0" fontId="16" fillId="11" borderId="12" xfId="1" applyFont="1" applyFill="1" applyBorder="1"/>
    <xf numFmtId="2" fontId="17" fillId="8" borderId="6" xfId="0" applyNumberFormat="1" applyFont="1" applyFill="1" applyBorder="1"/>
    <xf numFmtId="49" fontId="16" fillId="11" borderId="13" xfId="1" applyNumberFormat="1" applyFont="1" applyFill="1" applyBorder="1" applyAlignment="1">
      <alignment horizontal="center"/>
    </xf>
    <xf numFmtId="49" fontId="16" fillId="11" borderId="14" xfId="1" applyNumberFormat="1" applyFont="1" applyFill="1" applyBorder="1" applyAlignment="1">
      <alignment horizontal="center"/>
    </xf>
    <xf numFmtId="49" fontId="15" fillId="11" borderId="6" xfId="1" applyNumberFormat="1" applyFont="1" applyFill="1" applyBorder="1" applyAlignment="1">
      <alignment horizontal="left"/>
    </xf>
    <xf numFmtId="49" fontId="22" fillId="11" borderId="6" xfId="1" applyNumberFormat="1" applyFont="1" applyFill="1" applyBorder="1" applyAlignment="1">
      <alignment horizontal="left"/>
    </xf>
    <xf numFmtId="2" fontId="17" fillId="5" borderId="6" xfId="0" applyNumberFormat="1" applyFont="1" applyFill="1" applyBorder="1"/>
    <xf numFmtId="49" fontId="15" fillId="11" borderId="8" xfId="1" applyNumberFormat="1" applyFont="1" applyFill="1" applyBorder="1" applyAlignment="1">
      <alignment horizontal="left"/>
    </xf>
    <xf numFmtId="49" fontId="15" fillId="11" borderId="9" xfId="1" applyNumberFormat="1" applyFont="1" applyFill="1" applyBorder="1" applyAlignment="1">
      <alignment horizontal="left"/>
    </xf>
    <xf numFmtId="0" fontId="23" fillId="11" borderId="6" xfId="0" applyFont="1" applyFill="1" applyBorder="1"/>
    <xf numFmtId="2" fontId="23" fillId="11" borderId="6" xfId="0" applyNumberFormat="1" applyFont="1" applyFill="1" applyBorder="1"/>
    <xf numFmtId="0" fontId="8" fillId="4" borderId="9" xfId="1" applyFont="1" applyFill="1" applyBorder="1"/>
    <xf numFmtId="49" fontId="16" fillId="11" borderId="6" xfId="1" applyNumberFormat="1" applyFont="1" applyFill="1" applyBorder="1"/>
    <xf numFmtId="49" fontId="8" fillId="11" borderId="6" xfId="1" applyNumberFormat="1" applyFont="1" applyFill="1" applyBorder="1"/>
    <xf numFmtId="49" fontId="23" fillId="11" borderId="6" xfId="0" applyNumberFormat="1" applyFont="1" applyFill="1" applyBorder="1"/>
    <xf numFmtId="0" fontId="2" fillId="0" borderId="6" xfId="1" applyFont="1" applyBorder="1"/>
    <xf numFmtId="0" fontId="8" fillId="0" borderId="6" xfId="1" applyFont="1" applyBorder="1" applyAlignment="1">
      <alignment horizontal="left"/>
    </xf>
    <xf numFmtId="0" fontId="24" fillId="0" borderId="0" xfId="0" applyFont="1"/>
    <xf numFmtId="0" fontId="0" fillId="0" borderId="0" xfId="0" applyAlignment="1">
      <alignment horizontal="left" vertical="center" wrapText="1"/>
    </xf>
    <xf numFmtId="0" fontId="22" fillId="11" borderId="6" xfId="0" applyFont="1" applyFill="1" applyBorder="1"/>
    <xf numFmtId="2" fontId="26" fillId="0" borderId="0" xfId="0" applyNumberFormat="1" applyFont="1"/>
    <xf numFmtId="0" fontId="26" fillId="0" borderId="0" xfId="0" applyFont="1"/>
    <xf numFmtId="0" fontId="27" fillId="0" borderId="0" xfId="0" applyFont="1" applyAlignment="1">
      <alignment horizontal="left"/>
    </xf>
    <xf numFmtId="2" fontId="28" fillId="0" borderId="0" xfId="0" applyNumberFormat="1" applyFont="1"/>
    <xf numFmtId="0" fontId="27" fillId="5" borderId="6" xfId="0" applyFont="1" applyFill="1" applyBorder="1" applyAlignment="1">
      <alignment horizontal="left"/>
    </xf>
    <xf numFmtId="0" fontId="27" fillId="8" borderId="6" xfId="0" applyFont="1" applyFill="1" applyBorder="1" applyAlignment="1">
      <alignment horizontal="left"/>
    </xf>
    <xf numFmtId="0" fontId="27" fillId="10" borderId="6" xfId="0" applyFont="1" applyFill="1" applyBorder="1" applyAlignment="1">
      <alignment horizontal="left"/>
    </xf>
    <xf numFmtId="0" fontId="28" fillId="0" borderId="0" xfId="0" applyFont="1"/>
    <xf numFmtId="2" fontId="3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31" fillId="0" borderId="0" xfId="0" applyNumberFormat="1" applyFont="1" applyAlignment="1">
      <alignment horizontal="right"/>
    </xf>
    <xf numFmtId="2" fontId="3" fillId="0" borderId="0" xfId="0" applyNumberFormat="1" applyFont="1"/>
    <xf numFmtId="2" fontId="31" fillId="0" borderId="0" xfId="0" applyNumberFormat="1" applyFont="1"/>
    <xf numFmtId="2" fontId="5" fillId="0" borderId="0" xfId="0" applyNumberFormat="1" applyFont="1"/>
    <xf numFmtId="0" fontId="8" fillId="0" borderId="0" xfId="1" applyFont="1"/>
    <xf numFmtId="0" fontId="5" fillId="0" borderId="0" xfId="0" applyFont="1" applyAlignment="1">
      <alignment horizontal="left"/>
    </xf>
    <xf numFmtId="2" fontId="17" fillId="0" borderId="10" xfId="0" applyNumberFormat="1" applyFont="1" applyBorder="1"/>
    <xf numFmtId="2" fontId="24" fillId="0" borderId="0" xfId="0" applyNumberFormat="1" applyFont="1"/>
    <xf numFmtId="0" fontId="8" fillId="0" borderId="9" xfId="1" applyFont="1" applyBorder="1"/>
    <xf numFmtId="0" fontId="8" fillId="15" borderId="6" xfId="1" applyFont="1" applyFill="1" applyBorder="1"/>
    <xf numFmtId="49" fontId="11" fillId="0" borderId="8" xfId="1" applyNumberFormat="1" applyFont="1" applyBorder="1"/>
    <xf numFmtId="49" fontId="11" fillId="0" borderId="9" xfId="1" applyNumberFormat="1" applyFont="1" applyBorder="1"/>
    <xf numFmtId="2" fontId="20" fillId="0" borderId="0" xfId="0" applyNumberFormat="1" applyFont="1"/>
    <xf numFmtId="2" fontId="4" fillId="0" borderId="5" xfId="0" applyNumberFormat="1" applyFont="1" applyBorder="1"/>
    <xf numFmtId="0" fontId="38" fillId="0" borderId="0" xfId="0" applyFont="1"/>
    <xf numFmtId="4" fontId="0" fillId="0" borderId="0" xfId="0" applyNumberFormat="1"/>
    <xf numFmtId="0" fontId="0" fillId="14" borderId="22" xfId="0" applyFill="1" applyBorder="1"/>
    <xf numFmtId="0" fontId="0" fillId="14" borderId="12" xfId="0" applyFill="1" applyBorder="1"/>
    <xf numFmtId="0" fontId="0" fillId="14" borderId="1" xfId="0" applyFill="1" applyBorder="1"/>
    <xf numFmtId="0" fontId="0" fillId="10" borderId="6" xfId="0" applyFill="1" applyBorder="1"/>
    <xf numFmtId="4" fontId="0" fillId="0" borderId="6" xfId="0" applyNumberFormat="1" applyBorder="1"/>
    <xf numFmtId="164" fontId="0" fillId="0" borderId="6" xfId="0" applyNumberFormat="1" applyBorder="1"/>
    <xf numFmtId="0" fontId="38" fillId="10" borderId="6" xfId="0" applyFont="1" applyFill="1" applyBorder="1"/>
    <xf numFmtId="4" fontId="38" fillId="0" borderId="6" xfId="0" applyNumberFormat="1" applyFont="1" applyBorder="1"/>
    <xf numFmtId="164" fontId="38" fillId="0" borderId="6" xfId="0" applyNumberFormat="1" applyFont="1" applyBorder="1"/>
    <xf numFmtId="0" fontId="38" fillId="10" borderId="0" xfId="0" applyFont="1" applyFill="1"/>
    <xf numFmtId="49" fontId="0" fillId="14" borderId="20" xfId="0" applyNumberFormat="1" applyFill="1" applyBorder="1"/>
    <xf numFmtId="49" fontId="0" fillId="0" borderId="0" xfId="0" applyNumberFormat="1"/>
    <xf numFmtId="49" fontId="0" fillId="0" borderId="6" xfId="0" applyNumberFormat="1" applyBorder="1"/>
    <xf numFmtId="0" fontId="0" fillId="0" borderId="6" xfId="0" applyBorder="1"/>
    <xf numFmtId="0" fontId="38" fillId="0" borderId="6" xfId="0" applyFont="1" applyBorder="1"/>
    <xf numFmtId="0" fontId="7" fillId="0" borderId="0" xfId="1" applyFont="1"/>
    <xf numFmtId="0" fontId="7" fillId="0" borderId="0" xfId="0" applyFont="1" applyAlignment="1">
      <alignment horizontal="center"/>
    </xf>
    <xf numFmtId="2" fontId="30" fillId="0" borderId="0" xfId="0" applyNumberFormat="1" applyFont="1" applyAlignment="1">
      <alignment horizontal="right"/>
    </xf>
    <xf numFmtId="49" fontId="21" fillId="0" borderId="8" xfId="0" applyNumberFormat="1" applyFont="1" applyBorder="1"/>
    <xf numFmtId="0" fontId="21" fillId="0" borderId="9" xfId="0" applyFont="1" applyBorder="1"/>
    <xf numFmtId="49" fontId="8" fillId="0" borderId="8" xfId="1" applyNumberFormat="1" applyFont="1" applyBorder="1"/>
    <xf numFmtId="0" fontId="31" fillId="0" borderId="0" xfId="0" applyFont="1"/>
    <xf numFmtId="0" fontId="40" fillId="0" borderId="0" xfId="0" applyFont="1" applyAlignment="1">
      <alignment horizontal="center"/>
    </xf>
    <xf numFmtId="0" fontId="39" fillId="0" borderId="0" xfId="0" applyFont="1"/>
    <xf numFmtId="0" fontId="41" fillId="0" borderId="0" xfId="0" applyFont="1" applyAlignment="1">
      <alignment horizontal="left"/>
    </xf>
    <xf numFmtId="0" fontId="42" fillId="0" borderId="0" xfId="1" applyFont="1"/>
    <xf numFmtId="0" fontId="43" fillId="0" borderId="0" xfId="0" applyFont="1"/>
    <xf numFmtId="49" fontId="8" fillId="0" borderId="6" xfId="1" applyNumberFormat="1" applyFont="1" applyBorder="1" applyAlignment="1">
      <alignment horizontal="right"/>
    </xf>
    <xf numFmtId="0" fontId="7" fillId="3" borderId="23" xfId="0" applyFont="1" applyFill="1" applyBorder="1" applyAlignment="1">
      <alignment horizontal="center"/>
    </xf>
    <xf numFmtId="0" fontId="7" fillId="3" borderId="24" xfId="0" applyFont="1" applyFill="1" applyBorder="1" applyAlignment="1">
      <alignment horizontal="center"/>
    </xf>
    <xf numFmtId="2" fontId="4" fillId="0" borderId="7" xfId="0" applyNumberFormat="1" applyFont="1" applyBorder="1"/>
    <xf numFmtId="2" fontId="12" fillId="0" borderId="6" xfId="0" applyNumberFormat="1" applyFont="1" applyBorder="1"/>
    <xf numFmtId="2" fontId="17" fillId="0" borderId="6" xfId="0" applyNumberFormat="1" applyFont="1" applyBorder="1"/>
    <xf numFmtId="2" fontId="2" fillId="0" borderId="6" xfId="0" applyNumberFormat="1" applyFont="1" applyBorder="1"/>
    <xf numFmtId="2" fontId="20" fillId="0" borderId="6" xfId="0" applyNumberFormat="1" applyFont="1" applyBorder="1"/>
    <xf numFmtId="2" fontId="4" fillId="0" borderId="1" xfId="0" applyNumberFormat="1" applyFont="1" applyBorder="1"/>
    <xf numFmtId="0" fontId="7" fillId="3" borderId="27" xfId="0" applyFont="1" applyFill="1" applyBorder="1" applyAlignment="1">
      <alignment horizontal="center"/>
    </xf>
    <xf numFmtId="0" fontId="29" fillId="0" borderId="0" xfId="0" applyFont="1"/>
    <xf numFmtId="2" fontId="7" fillId="0" borderId="0" xfId="0" applyNumberFormat="1" applyFont="1" applyAlignment="1">
      <alignment horizontal="center"/>
    </xf>
    <xf numFmtId="0" fontId="8" fillId="2" borderId="28" xfId="1" applyFont="1" applyFill="1" applyBorder="1"/>
    <xf numFmtId="0" fontId="7" fillId="3" borderId="29" xfId="1" applyFont="1" applyFill="1" applyBorder="1"/>
    <xf numFmtId="0" fontId="7" fillId="3" borderId="5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30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  <xf numFmtId="0" fontId="25" fillId="13" borderId="17" xfId="1" applyFont="1" applyFill="1" applyBorder="1"/>
    <xf numFmtId="0" fontId="25" fillId="13" borderId="18" xfId="1" applyFont="1" applyFill="1" applyBorder="1"/>
    <xf numFmtId="0" fontId="25" fillId="13" borderId="19" xfId="1" applyFont="1" applyFill="1" applyBorder="1"/>
    <xf numFmtId="49" fontId="7" fillId="7" borderId="8" xfId="1" applyNumberFormat="1" applyFont="1" applyFill="1" applyBorder="1"/>
    <xf numFmtId="49" fontId="7" fillId="7" borderId="9" xfId="1" applyNumberFormat="1" applyFont="1" applyFill="1" applyBorder="1"/>
    <xf numFmtId="49" fontId="15" fillId="11" borderId="8" xfId="1" applyNumberFormat="1" applyFont="1" applyFill="1" applyBorder="1"/>
    <xf numFmtId="49" fontId="15" fillId="11" borderId="9" xfId="1" applyNumberFormat="1" applyFont="1" applyFill="1" applyBorder="1"/>
    <xf numFmtId="0" fontId="17" fillId="11" borderId="8" xfId="0" applyFont="1" applyFill="1" applyBorder="1"/>
    <xf numFmtId="0" fontId="17" fillId="11" borderId="9" xfId="0" applyFont="1" applyFill="1" applyBorder="1"/>
    <xf numFmtId="0" fontId="7" fillId="7" borderId="15" xfId="1" applyFont="1" applyFill="1" applyBorder="1"/>
    <xf numFmtId="0" fontId="7" fillId="7" borderId="16" xfId="1" applyFont="1" applyFill="1" applyBorder="1"/>
    <xf numFmtId="49" fontId="16" fillId="11" borderId="8" xfId="1" applyNumberFormat="1" applyFont="1" applyFill="1" applyBorder="1" applyAlignment="1">
      <alignment horizontal="center"/>
    </xf>
    <xf numFmtId="49" fontId="16" fillId="11" borderId="9" xfId="1" applyNumberFormat="1" applyFont="1" applyFill="1" applyBorder="1" applyAlignment="1">
      <alignment horizontal="center"/>
    </xf>
    <xf numFmtId="49" fontId="16" fillId="11" borderId="13" xfId="1" applyNumberFormat="1" applyFont="1" applyFill="1" applyBorder="1" applyAlignment="1">
      <alignment horizontal="center"/>
    </xf>
    <xf numFmtId="49" fontId="16" fillId="11" borderId="14" xfId="1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4" fillId="3" borderId="2" xfId="0" applyFont="1" applyFill="1" applyBorder="1" applyAlignment="1">
      <alignment horizontal="left"/>
    </xf>
    <xf numFmtId="0" fontId="14" fillId="3" borderId="3" xfId="0" applyFont="1" applyFill="1" applyBorder="1" applyAlignment="1">
      <alignment horizontal="left"/>
    </xf>
    <xf numFmtId="0" fontId="4" fillId="0" borderId="15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7" fillId="7" borderId="8" xfId="1" applyFont="1" applyFill="1" applyBorder="1"/>
    <xf numFmtId="0" fontId="7" fillId="7" borderId="9" xfId="1" applyFont="1" applyFill="1" applyBorder="1"/>
    <xf numFmtId="0" fontId="15" fillId="11" borderId="8" xfId="1" applyFont="1" applyFill="1" applyBorder="1"/>
    <xf numFmtId="0" fontId="15" fillId="11" borderId="9" xfId="1" applyFont="1" applyFill="1" applyBorder="1"/>
    <xf numFmtId="49" fontId="0" fillId="14" borderId="21" xfId="0" applyNumberFormat="1" applyFill="1" applyBorder="1" applyAlignment="1">
      <alignment horizontal="center"/>
    </xf>
    <xf numFmtId="0" fontId="38" fillId="14" borderId="6" xfId="0" applyFont="1" applyFill="1" applyBorder="1" applyAlignment="1">
      <alignment horizontal="center"/>
    </xf>
  </cellXfs>
  <cellStyles count="2">
    <cellStyle name="Excel Built-in Normal" xfId="1" xr:uid="{00000000-0005-0000-0000-000000000000}"/>
    <cellStyle name="Normálna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66675</xdr:rowOff>
    </xdr:from>
    <xdr:to>
      <xdr:col>1</xdr:col>
      <xdr:colOff>0</xdr:colOff>
      <xdr:row>4</xdr:row>
      <xdr:rowOff>47625</xdr:rowOff>
    </xdr:to>
    <xdr:pic>
      <xdr:nvPicPr>
        <xdr:cNvPr id="2" name="Obrázok 1" descr="Lenda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6675"/>
          <a:ext cx="6096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Y443"/>
  <sheetViews>
    <sheetView tabSelected="1" workbookViewId="0">
      <pane ySplit="6" topLeftCell="A187" activePane="bottomLeft" state="frozen"/>
      <selection pane="bottomLeft" activeCell="W199" sqref="W199"/>
    </sheetView>
  </sheetViews>
  <sheetFormatPr defaultRowHeight="15" x14ac:dyDescent="0.25"/>
  <cols>
    <col min="3" max="3" width="45.140625" bestFit="1" customWidth="1"/>
    <col min="4" max="5" width="11.85546875" bestFit="1" customWidth="1"/>
    <col min="6" max="9" width="11.85546875" customWidth="1"/>
    <col min="10" max="20" width="11.85546875" hidden="1" customWidth="1"/>
    <col min="21" max="21" width="11.85546875" bestFit="1" customWidth="1"/>
    <col min="22" max="22" width="12" customWidth="1"/>
    <col min="23" max="23" width="37.85546875" customWidth="1"/>
    <col min="24" max="24" width="16.140625" customWidth="1"/>
    <col min="25" max="25" width="16" customWidth="1"/>
    <col min="26" max="26" width="16.85546875" customWidth="1"/>
  </cols>
  <sheetData>
    <row r="1" spans="1:22" ht="25.5" x14ac:dyDescent="0.35">
      <c r="A1" s="180" t="s">
        <v>483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</row>
    <row r="2" spans="1:22" x14ac:dyDescent="0.25">
      <c r="A2" s="181" t="s">
        <v>0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2" ht="12" customHeight="1" x14ac:dyDescent="0.25">
      <c r="A3" s="1"/>
      <c r="B3" s="1"/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2" ht="6" hidden="1" customHeight="1" x14ac:dyDescent="0.25">
      <c r="A4" s="1"/>
      <c r="B4" s="1"/>
      <c r="C4" s="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2" ht="15.75" thickBot="1" x14ac:dyDescent="0.3">
      <c r="A5" s="4" t="s">
        <v>1</v>
      </c>
      <c r="B5" s="1"/>
      <c r="C5" s="2"/>
      <c r="D5" s="182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4"/>
    </row>
    <row r="6" spans="1:22" ht="15.75" thickBot="1" x14ac:dyDescent="0.3">
      <c r="A6" s="6"/>
      <c r="B6" s="158" t="s">
        <v>2</v>
      </c>
      <c r="C6" s="158" t="s">
        <v>3</v>
      </c>
      <c r="D6" s="159">
        <v>2023</v>
      </c>
      <c r="E6" s="159" t="s">
        <v>454</v>
      </c>
      <c r="F6" s="160" t="s">
        <v>467</v>
      </c>
      <c r="G6" s="160" t="s">
        <v>466</v>
      </c>
      <c r="H6" s="160" t="s">
        <v>475</v>
      </c>
      <c r="I6" s="160" t="s">
        <v>480</v>
      </c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1" t="s">
        <v>455</v>
      </c>
    </row>
    <row r="7" spans="1:22" x14ac:dyDescent="0.25">
      <c r="A7" s="8"/>
      <c r="B7" s="17">
        <v>111003</v>
      </c>
      <c r="C7" s="17" t="s">
        <v>468</v>
      </c>
      <c r="D7" s="11">
        <v>3169006</v>
      </c>
      <c r="E7" s="10">
        <v>233654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>
        <f t="shared" ref="U7:U17" si="0">SUM(D7:T7)</f>
        <v>3402660</v>
      </c>
      <c r="V7" s="51"/>
    </row>
    <row r="8" spans="1:22" x14ac:dyDescent="0.25">
      <c r="A8" s="157"/>
      <c r="B8" s="17"/>
      <c r="C8" s="17" t="s">
        <v>469</v>
      </c>
      <c r="D8" s="11">
        <v>0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>
        <v>57511</v>
      </c>
      <c r="V8" s="67"/>
    </row>
    <row r="9" spans="1:22" x14ac:dyDescent="0.25">
      <c r="A9" s="157"/>
      <c r="B9" s="17"/>
      <c r="C9" s="17" t="s">
        <v>470</v>
      </c>
      <c r="D9" s="11">
        <v>0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>
        <v>1563620</v>
      </c>
      <c r="V9" s="67"/>
    </row>
    <row r="10" spans="1:22" x14ac:dyDescent="0.25">
      <c r="A10" s="157"/>
      <c r="B10" s="17"/>
      <c r="C10" s="17" t="s">
        <v>471</v>
      </c>
      <c r="D10" s="11">
        <v>0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>
        <v>1781529</v>
      </c>
      <c r="V10" s="67"/>
    </row>
    <row r="11" spans="1:22" x14ac:dyDescent="0.25">
      <c r="A11" s="9"/>
      <c r="B11" s="9">
        <v>121001</v>
      </c>
      <c r="C11" s="9" t="s">
        <v>4</v>
      </c>
      <c r="D11" s="11">
        <v>16400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>
        <f t="shared" si="0"/>
        <v>16400</v>
      </c>
    </row>
    <row r="12" spans="1:22" x14ac:dyDescent="0.25">
      <c r="A12" s="9"/>
      <c r="B12" s="9">
        <v>121002</v>
      </c>
      <c r="C12" s="9" t="s">
        <v>5</v>
      </c>
      <c r="D12" s="11">
        <v>16386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>
        <f t="shared" si="0"/>
        <v>16386</v>
      </c>
    </row>
    <row r="13" spans="1:22" x14ac:dyDescent="0.25">
      <c r="A13" s="9"/>
      <c r="B13" s="9">
        <v>121003</v>
      </c>
      <c r="C13" s="9" t="s">
        <v>6</v>
      </c>
      <c r="D13" s="11">
        <v>107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>
        <f t="shared" si="0"/>
        <v>107</v>
      </c>
    </row>
    <row r="14" spans="1:22" x14ac:dyDescent="0.25">
      <c r="A14" s="9"/>
      <c r="B14" s="9">
        <v>133001</v>
      </c>
      <c r="C14" s="9" t="s">
        <v>7</v>
      </c>
      <c r="D14" s="11">
        <v>2864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>
        <f t="shared" si="0"/>
        <v>2864</v>
      </c>
    </row>
    <row r="15" spans="1:22" x14ac:dyDescent="0.25">
      <c r="A15" s="9"/>
      <c r="B15" s="9">
        <v>133006</v>
      </c>
      <c r="C15" s="9" t="s">
        <v>8</v>
      </c>
      <c r="D15" s="11">
        <v>0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>
        <f t="shared" si="0"/>
        <v>0</v>
      </c>
    </row>
    <row r="16" spans="1:22" x14ac:dyDescent="0.25">
      <c r="A16" s="9"/>
      <c r="B16" s="9">
        <v>133012</v>
      </c>
      <c r="C16" s="9" t="s">
        <v>9</v>
      </c>
      <c r="D16" s="11">
        <v>20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>
        <f t="shared" si="0"/>
        <v>20</v>
      </c>
    </row>
    <row r="17" spans="1:22" x14ac:dyDescent="0.25">
      <c r="A17" s="9"/>
      <c r="B17" s="9">
        <v>133013</v>
      </c>
      <c r="C17" s="9" t="s">
        <v>10</v>
      </c>
      <c r="D17" s="11">
        <v>124860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>
        <f t="shared" si="0"/>
        <v>124860</v>
      </c>
    </row>
    <row r="18" spans="1:22" x14ac:dyDescent="0.25">
      <c r="A18" s="12" t="s">
        <v>11</v>
      </c>
      <c r="B18" s="13">
        <v>100</v>
      </c>
      <c r="C18" s="13" t="s">
        <v>12</v>
      </c>
      <c r="D18" s="14">
        <f t="shared" ref="D18" si="1">SUM(D7:D17)</f>
        <v>3329643</v>
      </c>
      <c r="E18" s="14">
        <f>SUM(E7:E17)</f>
        <v>233654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>
        <f>U7+U11+U12+U13+U14+U15+U16+U17</f>
        <v>3563297</v>
      </c>
      <c r="V18" s="15"/>
    </row>
    <row r="19" spans="1:22" s="18" customFormat="1" ht="12.75" x14ac:dyDescent="0.2">
      <c r="A19" s="16"/>
      <c r="B19" s="17">
        <v>211003</v>
      </c>
      <c r="C19" s="17" t="s">
        <v>13</v>
      </c>
      <c r="D19" s="11">
        <v>0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>
        <f t="shared" ref="U19:U33" si="2">SUM(D19:T19)</f>
        <v>0</v>
      </c>
      <c r="V19" s="18" t="s">
        <v>456</v>
      </c>
    </row>
    <row r="20" spans="1:22" s="18" customFormat="1" ht="12.75" x14ac:dyDescent="0.2">
      <c r="A20" s="16"/>
      <c r="B20" s="17">
        <v>212002</v>
      </c>
      <c r="C20" s="17" t="s">
        <v>14</v>
      </c>
      <c r="D20" s="11">
        <v>368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>
        <f t="shared" si="2"/>
        <v>368</v>
      </c>
    </row>
    <row r="21" spans="1:22" x14ac:dyDescent="0.25">
      <c r="A21" s="19"/>
      <c r="B21" s="16">
        <v>212003</v>
      </c>
      <c r="C21" s="20" t="s">
        <v>15</v>
      </c>
      <c r="D21" s="11">
        <v>18763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>
        <f t="shared" si="2"/>
        <v>18763</v>
      </c>
    </row>
    <row r="22" spans="1:22" x14ac:dyDescent="0.25">
      <c r="A22" s="19"/>
      <c r="B22" s="16">
        <v>212004</v>
      </c>
      <c r="C22" s="20" t="s">
        <v>387</v>
      </c>
      <c r="D22" s="11">
        <v>50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>
        <f t="shared" si="2"/>
        <v>50</v>
      </c>
    </row>
    <row r="23" spans="1:22" x14ac:dyDescent="0.25">
      <c r="A23" s="9"/>
      <c r="B23" s="9">
        <v>221004</v>
      </c>
      <c r="C23" s="9" t="s">
        <v>16</v>
      </c>
      <c r="D23" s="11">
        <v>12000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>
        <f t="shared" si="2"/>
        <v>12000</v>
      </c>
    </row>
    <row r="24" spans="1:22" x14ac:dyDescent="0.25">
      <c r="A24" s="9"/>
      <c r="B24" s="9">
        <v>222003</v>
      </c>
      <c r="C24" s="9" t="s">
        <v>17</v>
      </c>
      <c r="D24" s="11">
        <v>300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>
        <f t="shared" si="2"/>
        <v>300</v>
      </c>
    </row>
    <row r="25" spans="1:22" x14ac:dyDescent="0.25">
      <c r="A25" s="16"/>
      <c r="B25" s="17">
        <v>223</v>
      </c>
      <c r="C25" s="17" t="s">
        <v>18</v>
      </c>
      <c r="D25" s="11">
        <v>13700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>
        <f t="shared" si="2"/>
        <v>13700</v>
      </c>
    </row>
    <row r="26" spans="1:22" x14ac:dyDescent="0.25">
      <c r="A26" s="16"/>
      <c r="B26" s="17">
        <v>229005</v>
      </c>
      <c r="C26" s="17" t="s">
        <v>19</v>
      </c>
      <c r="D26" s="11">
        <v>50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>
        <f t="shared" si="2"/>
        <v>50</v>
      </c>
    </row>
    <row r="27" spans="1:22" s="1" customFormat="1" x14ac:dyDescent="0.25">
      <c r="A27" s="16"/>
      <c r="B27" s="17">
        <v>233</v>
      </c>
      <c r="C27" s="17" t="s">
        <v>20</v>
      </c>
      <c r="D27" s="21">
        <v>0</v>
      </c>
      <c r="E27" s="10"/>
      <c r="F27" s="10"/>
      <c r="G27" s="10"/>
      <c r="H27" s="10">
        <v>4365.8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>
        <f t="shared" si="2"/>
        <v>4365.8</v>
      </c>
    </row>
    <row r="28" spans="1:22" s="22" customFormat="1" ht="12.75" x14ac:dyDescent="0.2">
      <c r="A28" s="9"/>
      <c r="B28" s="9">
        <v>239001</v>
      </c>
      <c r="C28" s="9" t="s">
        <v>21</v>
      </c>
      <c r="D28" s="21">
        <v>4000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>
        <f t="shared" si="2"/>
        <v>4000</v>
      </c>
    </row>
    <row r="29" spans="1:22" s="22" customFormat="1" ht="12.75" x14ac:dyDescent="0.2">
      <c r="A29" s="9"/>
      <c r="B29" s="9">
        <v>239002</v>
      </c>
      <c r="C29" s="9" t="s">
        <v>22</v>
      </c>
      <c r="D29" s="21">
        <v>0</v>
      </c>
      <c r="E29" s="10">
        <v>12208.64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>
        <f t="shared" si="2"/>
        <v>12208.64</v>
      </c>
    </row>
    <row r="30" spans="1:22" s="22" customFormat="1" ht="12.75" x14ac:dyDescent="0.2">
      <c r="A30" s="9"/>
      <c r="B30" s="9">
        <v>242</v>
      </c>
      <c r="C30" s="9" t="s">
        <v>23</v>
      </c>
      <c r="D30" s="11">
        <v>0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>
        <f t="shared" si="2"/>
        <v>0</v>
      </c>
    </row>
    <row r="31" spans="1:22" x14ac:dyDescent="0.25">
      <c r="A31" s="9"/>
      <c r="B31" s="9">
        <v>292</v>
      </c>
      <c r="C31" s="9" t="s">
        <v>370</v>
      </c>
      <c r="D31" s="11">
        <v>0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>
        <f t="shared" si="2"/>
        <v>0</v>
      </c>
    </row>
    <row r="32" spans="1:22" x14ac:dyDescent="0.25">
      <c r="A32" s="23"/>
      <c r="B32" s="23">
        <v>292</v>
      </c>
      <c r="C32" s="23" t="s">
        <v>24</v>
      </c>
      <c r="D32" s="11">
        <v>77807</v>
      </c>
      <c r="E32" s="10"/>
      <c r="F32" s="10"/>
      <c r="G32" s="10">
        <v>1581.15</v>
      </c>
      <c r="H32" s="10">
        <v>5070.8</v>
      </c>
      <c r="I32" s="10">
        <v>4388.6000000000004</v>
      </c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>
        <f t="shared" si="2"/>
        <v>88847.55</v>
      </c>
    </row>
    <row r="33" spans="1:23" x14ac:dyDescent="0.25">
      <c r="A33" s="23"/>
      <c r="B33" s="23">
        <v>292</v>
      </c>
      <c r="C33" s="23" t="s">
        <v>344</v>
      </c>
      <c r="D33" s="11">
        <v>0</v>
      </c>
      <c r="E33" s="10">
        <v>25280.02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>
        <f t="shared" si="2"/>
        <v>25280.02</v>
      </c>
    </row>
    <row r="34" spans="1:23" x14ac:dyDescent="0.25">
      <c r="A34" s="24"/>
      <c r="B34" s="24">
        <v>200</v>
      </c>
      <c r="C34" s="24" t="s">
        <v>25</v>
      </c>
      <c r="D34" s="14">
        <f>SUM(D19:D33)</f>
        <v>127038</v>
      </c>
      <c r="E34" s="14">
        <f>SUM(E19:E33)</f>
        <v>37488.660000000003</v>
      </c>
      <c r="F34" s="14"/>
      <c r="G34" s="14">
        <f>SUM(G19:G33)</f>
        <v>1581.15</v>
      </c>
      <c r="H34" s="14">
        <f>SUM(H19:H33)</f>
        <v>9436.6</v>
      </c>
      <c r="I34" s="14">
        <f>SUM(I19:I33)</f>
        <v>4388.6000000000004</v>
      </c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>
        <f>SUM(D34:T34)</f>
        <v>179933.01</v>
      </c>
      <c r="V34" s="15"/>
    </row>
    <row r="35" spans="1:23" x14ac:dyDescent="0.25">
      <c r="A35" s="25"/>
      <c r="B35" s="16">
        <v>312012</v>
      </c>
      <c r="C35" s="16" t="s">
        <v>26</v>
      </c>
      <c r="D35" s="11">
        <v>7022</v>
      </c>
      <c r="E35" s="10"/>
      <c r="F35" s="10"/>
      <c r="G35" s="10"/>
      <c r="H35" s="10"/>
      <c r="I35" s="10">
        <v>1250.08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>
        <f t="shared" ref="U35:U78" si="3">SUM(D35:T35)</f>
        <v>8272.08</v>
      </c>
    </row>
    <row r="36" spans="1:23" x14ac:dyDescent="0.25">
      <c r="A36" s="9"/>
      <c r="B36" s="16">
        <v>312012</v>
      </c>
      <c r="C36" s="9" t="s">
        <v>27</v>
      </c>
      <c r="D36" s="11">
        <v>234</v>
      </c>
      <c r="E36" s="10"/>
      <c r="F36" s="10">
        <v>1.61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>
        <f t="shared" si="3"/>
        <v>235.61</v>
      </c>
    </row>
    <row r="37" spans="1:23" x14ac:dyDescent="0.25">
      <c r="A37" s="9"/>
      <c r="B37" s="16">
        <v>312012</v>
      </c>
      <c r="C37" s="9" t="s">
        <v>28</v>
      </c>
      <c r="D37" s="11">
        <v>543</v>
      </c>
      <c r="E37" s="10"/>
      <c r="F37" s="10">
        <v>60.52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>
        <f t="shared" si="3"/>
        <v>603.52</v>
      </c>
    </row>
    <row r="38" spans="1:23" x14ac:dyDescent="0.25">
      <c r="A38" s="9"/>
      <c r="B38" s="16">
        <v>312012</v>
      </c>
      <c r="C38" s="9" t="s">
        <v>29</v>
      </c>
      <c r="D38" s="11">
        <v>7627</v>
      </c>
      <c r="E38" s="10"/>
      <c r="F38" s="10">
        <v>2066.75</v>
      </c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>
        <f t="shared" si="3"/>
        <v>9693.75</v>
      </c>
    </row>
    <row r="39" spans="1:23" x14ac:dyDescent="0.25">
      <c r="A39" s="9"/>
      <c r="B39" s="16">
        <v>312012</v>
      </c>
      <c r="C39" s="9" t="s">
        <v>30</v>
      </c>
      <c r="D39" s="11">
        <v>1789</v>
      </c>
      <c r="E39" s="10"/>
      <c r="F39" s="10">
        <v>10.82</v>
      </c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>
        <f t="shared" si="3"/>
        <v>1799.82</v>
      </c>
      <c r="V39" s="15"/>
      <c r="W39" s="15"/>
    </row>
    <row r="40" spans="1:23" x14ac:dyDescent="0.25">
      <c r="A40" s="9"/>
      <c r="B40" s="16">
        <v>312012</v>
      </c>
      <c r="C40" s="9" t="s">
        <v>31</v>
      </c>
      <c r="D40" s="11">
        <v>1956902</v>
      </c>
      <c r="E40" s="10">
        <v>398349</v>
      </c>
      <c r="F40" s="10"/>
      <c r="G40" s="10"/>
      <c r="H40" s="10">
        <v>652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>
        <f t="shared" si="3"/>
        <v>2355903</v>
      </c>
    </row>
    <row r="41" spans="1:23" x14ac:dyDescent="0.25">
      <c r="A41" s="9"/>
      <c r="B41" s="16">
        <v>312012</v>
      </c>
      <c r="C41" s="9" t="s">
        <v>32</v>
      </c>
      <c r="D41" s="11">
        <v>26624</v>
      </c>
      <c r="E41" s="10">
        <v>320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>
        <f t="shared" si="3"/>
        <v>26944</v>
      </c>
    </row>
    <row r="42" spans="1:23" x14ac:dyDescent="0.25">
      <c r="A42" s="9"/>
      <c r="B42" s="16">
        <v>312012</v>
      </c>
      <c r="C42" s="9" t="s">
        <v>442</v>
      </c>
      <c r="D42" s="11">
        <v>18462</v>
      </c>
      <c r="E42" s="10"/>
      <c r="F42" s="10">
        <v>6</v>
      </c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>
        <f t="shared" si="3"/>
        <v>18468</v>
      </c>
    </row>
    <row r="43" spans="1:23" x14ac:dyDescent="0.25">
      <c r="A43" s="9"/>
      <c r="B43" s="16">
        <v>312012</v>
      </c>
      <c r="C43" s="9" t="s">
        <v>33</v>
      </c>
      <c r="D43" s="11">
        <v>0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>
        <f t="shared" si="3"/>
        <v>0</v>
      </c>
      <c r="V43" s="15"/>
    </row>
    <row r="44" spans="1:23" x14ac:dyDescent="0.25">
      <c r="A44" s="16"/>
      <c r="B44" s="16">
        <v>312012</v>
      </c>
      <c r="C44" s="16" t="s">
        <v>388</v>
      </c>
      <c r="D44" s="11">
        <v>0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>
        <f t="shared" si="3"/>
        <v>0</v>
      </c>
    </row>
    <row r="45" spans="1:23" x14ac:dyDescent="0.25">
      <c r="A45" s="9"/>
      <c r="B45" s="16">
        <v>312012</v>
      </c>
      <c r="C45" s="9" t="s">
        <v>34</v>
      </c>
      <c r="D45" s="11">
        <v>0</v>
      </c>
      <c r="E45" s="10"/>
      <c r="F45" s="10">
        <v>57504</v>
      </c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>
        <f t="shared" si="3"/>
        <v>57504</v>
      </c>
    </row>
    <row r="46" spans="1:23" x14ac:dyDescent="0.25">
      <c r="A46" s="9"/>
      <c r="B46" s="16">
        <v>312012</v>
      </c>
      <c r="C46" s="9" t="s">
        <v>35</v>
      </c>
      <c r="D46" s="11">
        <v>0</v>
      </c>
      <c r="E46" s="10"/>
      <c r="F46" s="10"/>
      <c r="G46" s="10"/>
      <c r="H46" s="10">
        <v>7220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>
        <f t="shared" si="3"/>
        <v>7220</v>
      </c>
    </row>
    <row r="47" spans="1:23" x14ac:dyDescent="0.25">
      <c r="A47" s="9"/>
      <c r="B47" s="16">
        <v>312</v>
      </c>
      <c r="C47" s="9" t="s">
        <v>36</v>
      </c>
      <c r="D47" s="11">
        <v>0</v>
      </c>
      <c r="E47" s="10">
        <v>12750</v>
      </c>
      <c r="F47" s="10"/>
      <c r="G47" s="10"/>
      <c r="H47" s="10">
        <v>-150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>
        <f t="shared" si="3"/>
        <v>12600</v>
      </c>
    </row>
    <row r="48" spans="1:23" x14ac:dyDescent="0.25">
      <c r="A48" s="9"/>
      <c r="B48" s="16">
        <v>312</v>
      </c>
      <c r="C48" s="9" t="s">
        <v>37</v>
      </c>
      <c r="D48" s="11">
        <v>0</v>
      </c>
      <c r="E48" s="10">
        <v>15450</v>
      </c>
      <c r="F48" s="10">
        <v>-1200</v>
      </c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>
        <f t="shared" si="3"/>
        <v>14250</v>
      </c>
    </row>
    <row r="49" spans="1:21" x14ac:dyDescent="0.25">
      <c r="A49" s="9"/>
      <c r="B49" s="16">
        <v>312</v>
      </c>
      <c r="C49" s="9" t="s">
        <v>371</v>
      </c>
      <c r="D49" s="11">
        <v>0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>
        <f t="shared" si="3"/>
        <v>0</v>
      </c>
    </row>
    <row r="50" spans="1:21" x14ac:dyDescent="0.25">
      <c r="A50" s="9"/>
      <c r="B50" s="16">
        <v>312</v>
      </c>
      <c r="C50" s="9" t="s">
        <v>358</v>
      </c>
      <c r="D50" s="11">
        <v>0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>
        <f t="shared" si="3"/>
        <v>0</v>
      </c>
    </row>
    <row r="51" spans="1:21" x14ac:dyDescent="0.25">
      <c r="A51" s="9"/>
      <c r="B51" s="16">
        <v>312</v>
      </c>
      <c r="C51" s="16" t="s">
        <v>357</v>
      </c>
      <c r="D51" s="11">
        <v>0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>
        <f t="shared" si="3"/>
        <v>0</v>
      </c>
    </row>
    <row r="52" spans="1:21" x14ac:dyDescent="0.25">
      <c r="A52" s="9"/>
      <c r="B52" s="16">
        <v>312012</v>
      </c>
      <c r="C52" s="9" t="s">
        <v>463</v>
      </c>
      <c r="D52" s="11">
        <v>54030</v>
      </c>
      <c r="E52" s="10"/>
      <c r="F52" s="10">
        <v>6656</v>
      </c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>
        <f t="shared" si="3"/>
        <v>60686</v>
      </c>
    </row>
    <row r="53" spans="1:21" x14ac:dyDescent="0.25">
      <c r="A53" s="9"/>
      <c r="B53" s="16">
        <v>312012</v>
      </c>
      <c r="C53" s="9" t="s">
        <v>464</v>
      </c>
      <c r="D53" s="11">
        <v>9011</v>
      </c>
      <c r="E53" s="10"/>
      <c r="F53" s="10">
        <v>-1451</v>
      </c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>
        <f>SUM(D53:T53)</f>
        <v>7560</v>
      </c>
    </row>
    <row r="54" spans="1:21" x14ac:dyDescent="0.25">
      <c r="A54" s="9"/>
      <c r="B54" s="16">
        <v>312</v>
      </c>
      <c r="C54" s="9" t="s">
        <v>436</v>
      </c>
      <c r="D54" s="11">
        <v>0</v>
      </c>
      <c r="E54" s="10"/>
      <c r="F54" s="10"/>
      <c r="G54" s="10"/>
      <c r="H54" s="10">
        <v>2180</v>
      </c>
      <c r="I54" s="10">
        <v>2616</v>
      </c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>
        <f t="shared" si="3"/>
        <v>4796</v>
      </c>
    </row>
    <row r="55" spans="1:21" x14ac:dyDescent="0.25">
      <c r="A55" s="9"/>
      <c r="B55" s="16">
        <v>312001</v>
      </c>
      <c r="C55" s="9" t="s">
        <v>38</v>
      </c>
      <c r="D55" s="11">
        <v>0</v>
      </c>
      <c r="E55" s="10"/>
      <c r="F55" s="10">
        <v>1518.4</v>
      </c>
      <c r="G55" s="10"/>
      <c r="H55" s="10">
        <v>56560.800000000003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>
        <f t="shared" si="3"/>
        <v>58079.200000000004</v>
      </c>
    </row>
    <row r="56" spans="1:21" x14ac:dyDescent="0.25">
      <c r="A56" s="9"/>
      <c r="B56" s="16">
        <v>312</v>
      </c>
      <c r="C56" s="9" t="s">
        <v>479</v>
      </c>
      <c r="D56" s="11">
        <v>0</v>
      </c>
      <c r="E56" s="10"/>
      <c r="F56" s="10"/>
      <c r="G56" s="10"/>
      <c r="H56" s="10">
        <v>10275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>
        <f>SUM(D56:T56)</f>
        <v>10275</v>
      </c>
    </row>
    <row r="57" spans="1:21" x14ac:dyDescent="0.25">
      <c r="A57" s="9"/>
      <c r="B57" s="16">
        <v>312012</v>
      </c>
      <c r="C57" s="9" t="s">
        <v>39</v>
      </c>
      <c r="D57" s="11">
        <v>19084</v>
      </c>
      <c r="E57" s="10"/>
      <c r="F57" s="10">
        <v>-508</v>
      </c>
      <c r="G57" s="10"/>
      <c r="H57" s="10">
        <v>1928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>
        <f t="shared" si="3"/>
        <v>20504</v>
      </c>
    </row>
    <row r="58" spans="1:21" x14ac:dyDescent="0.25">
      <c r="A58" s="16"/>
      <c r="B58" s="16">
        <v>312</v>
      </c>
      <c r="C58" s="16" t="s">
        <v>40</v>
      </c>
      <c r="D58" s="11">
        <v>0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>
        <f t="shared" si="3"/>
        <v>0</v>
      </c>
    </row>
    <row r="59" spans="1:21" x14ac:dyDescent="0.25">
      <c r="A59" s="9"/>
      <c r="B59" s="16">
        <v>312001</v>
      </c>
      <c r="C59" s="9" t="s">
        <v>41</v>
      </c>
      <c r="D59" s="11">
        <v>0</v>
      </c>
      <c r="E59" s="10"/>
      <c r="F59" s="10">
        <v>884.77</v>
      </c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>
        <f t="shared" si="3"/>
        <v>884.77</v>
      </c>
    </row>
    <row r="60" spans="1:21" x14ac:dyDescent="0.25">
      <c r="A60" s="9"/>
      <c r="B60" s="16">
        <v>312001</v>
      </c>
      <c r="C60" s="9" t="s">
        <v>472</v>
      </c>
      <c r="D60" s="11">
        <v>0</v>
      </c>
      <c r="E60" s="10"/>
      <c r="F60" s="10"/>
      <c r="G60" s="10">
        <v>350.4</v>
      </c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>
        <f>SUM(D60:T60)</f>
        <v>350.4</v>
      </c>
    </row>
    <row r="61" spans="1:21" x14ac:dyDescent="0.25">
      <c r="A61" s="9"/>
      <c r="B61" s="16">
        <v>312001</v>
      </c>
      <c r="C61" s="9" t="s">
        <v>473</v>
      </c>
      <c r="D61" s="11">
        <v>0</v>
      </c>
      <c r="E61" s="10"/>
      <c r="F61" s="10"/>
      <c r="G61" s="10">
        <v>2626.27</v>
      </c>
      <c r="H61" s="10">
        <v>3284.26</v>
      </c>
      <c r="I61" s="10">
        <v>892</v>
      </c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>
        <f>SUM(D61:T61)</f>
        <v>6802.5300000000007</v>
      </c>
    </row>
    <row r="62" spans="1:21" x14ac:dyDescent="0.25">
      <c r="A62" s="9"/>
      <c r="B62" s="16">
        <v>312</v>
      </c>
      <c r="C62" s="9" t="s">
        <v>481</v>
      </c>
      <c r="D62" s="11">
        <v>0</v>
      </c>
      <c r="E62" s="10"/>
      <c r="F62" s="10"/>
      <c r="G62" s="10"/>
      <c r="H62" s="10"/>
      <c r="I62" s="10">
        <v>26405</v>
      </c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>
        <f>SUM(D62:T62)</f>
        <v>26405</v>
      </c>
    </row>
    <row r="63" spans="1:21" x14ac:dyDescent="0.25">
      <c r="A63" s="16"/>
      <c r="B63" s="16">
        <v>315</v>
      </c>
      <c r="C63" s="16" t="s">
        <v>42</v>
      </c>
      <c r="D63" s="11">
        <v>0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>
        <f t="shared" si="3"/>
        <v>0</v>
      </c>
    </row>
    <row r="64" spans="1:21" x14ac:dyDescent="0.25">
      <c r="A64" s="16"/>
      <c r="B64" s="16">
        <v>312007</v>
      </c>
      <c r="C64" s="16" t="s">
        <v>43</v>
      </c>
      <c r="D64" s="11">
        <v>1400</v>
      </c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>
        <f t="shared" si="3"/>
        <v>1400</v>
      </c>
    </row>
    <row r="65" spans="1:23" x14ac:dyDescent="0.25">
      <c r="A65" s="16"/>
      <c r="B65" s="16">
        <v>311</v>
      </c>
      <c r="C65" s="16" t="s">
        <v>44</v>
      </c>
      <c r="D65" s="11">
        <v>0</v>
      </c>
      <c r="E65" s="10"/>
      <c r="F65" s="10"/>
      <c r="G65" s="10"/>
      <c r="H65" s="10">
        <v>3000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>
        <f t="shared" si="3"/>
        <v>3000</v>
      </c>
    </row>
    <row r="66" spans="1:23" x14ac:dyDescent="0.25">
      <c r="A66" s="16"/>
      <c r="B66" s="16">
        <v>312</v>
      </c>
      <c r="C66" s="16" t="s">
        <v>393</v>
      </c>
      <c r="D66" s="11">
        <v>0</v>
      </c>
      <c r="E66" s="10"/>
      <c r="F66" s="10"/>
      <c r="G66" s="10"/>
      <c r="H66" s="10">
        <v>1000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>
        <f t="shared" si="3"/>
        <v>1000</v>
      </c>
    </row>
    <row r="67" spans="1:23" x14ac:dyDescent="0.25">
      <c r="A67" s="16"/>
      <c r="B67" s="16">
        <v>312</v>
      </c>
      <c r="C67" s="16" t="s">
        <v>324</v>
      </c>
      <c r="D67" s="11">
        <v>0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>
        <f t="shared" si="3"/>
        <v>0</v>
      </c>
    </row>
    <row r="68" spans="1:23" x14ac:dyDescent="0.25">
      <c r="A68" s="16"/>
      <c r="B68" s="16">
        <v>312</v>
      </c>
      <c r="C68" s="16" t="s">
        <v>375</v>
      </c>
      <c r="D68" s="11">
        <v>0</v>
      </c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>
        <f t="shared" si="3"/>
        <v>0</v>
      </c>
    </row>
    <row r="69" spans="1:23" x14ac:dyDescent="0.25">
      <c r="A69" s="16"/>
      <c r="B69" s="16">
        <v>312</v>
      </c>
      <c r="C69" s="16" t="s">
        <v>373</v>
      </c>
      <c r="D69" s="11">
        <v>0</v>
      </c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>
        <f t="shared" si="3"/>
        <v>0</v>
      </c>
    </row>
    <row r="70" spans="1:23" x14ac:dyDescent="0.25">
      <c r="A70" s="16"/>
      <c r="B70" s="16">
        <v>312</v>
      </c>
      <c r="C70" s="16" t="s">
        <v>389</v>
      </c>
      <c r="D70" s="11">
        <v>0</v>
      </c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>
        <f t="shared" si="3"/>
        <v>0</v>
      </c>
    </row>
    <row r="71" spans="1:23" x14ac:dyDescent="0.25">
      <c r="A71" s="16"/>
      <c r="B71" s="16">
        <v>312001</v>
      </c>
      <c r="C71" s="9" t="s">
        <v>47</v>
      </c>
      <c r="D71" s="11">
        <v>0</v>
      </c>
      <c r="E71" s="10"/>
      <c r="F71" s="10"/>
      <c r="G71" s="10"/>
      <c r="H71" s="10"/>
      <c r="I71" s="10">
        <v>330</v>
      </c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>
        <f t="shared" si="3"/>
        <v>330</v>
      </c>
    </row>
    <row r="72" spans="1:23" x14ac:dyDescent="0.25">
      <c r="A72" s="16"/>
      <c r="B72" s="16">
        <v>322</v>
      </c>
      <c r="C72" s="16" t="s">
        <v>45</v>
      </c>
      <c r="D72" s="21">
        <v>0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>
        <f t="shared" si="3"/>
        <v>0</v>
      </c>
    </row>
    <row r="73" spans="1:23" x14ac:dyDescent="0.25">
      <c r="A73" s="16"/>
      <c r="B73" s="16">
        <v>322</v>
      </c>
      <c r="C73" s="16" t="s">
        <v>336</v>
      </c>
      <c r="D73" s="11">
        <v>0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>
        <f t="shared" si="3"/>
        <v>0</v>
      </c>
    </row>
    <row r="74" spans="1:23" x14ac:dyDescent="0.25">
      <c r="A74" s="16"/>
      <c r="B74" s="16">
        <v>322</v>
      </c>
      <c r="C74" s="16" t="s">
        <v>356</v>
      </c>
      <c r="D74" s="21">
        <v>0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>
        <f t="shared" si="3"/>
        <v>0</v>
      </c>
    </row>
    <row r="75" spans="1:23" x14ac:dyDescent="0.25">
      <c r="A75" s="16"/>
      <c r="B75" s="16">
        <v>322</v>
      </c>
      <c r="C75" s="16" t="s">
        <v>46</v>
      </c>
      <c r="D75" s="21">
        <v>0</v>
      </c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>
        <f t="shared" si="3"/>
        <v>0</v>
      </c>
    </row>
    <row r="76" spans="1:23" x14ac:dyDescent="0.25">
      <c r="A76" s="16"/>
      <c r="B76" s="16">
        <v>322</v>
      </c>
      <c r="C76" s="16" t="s">
        <v>390</v>
      </c>
      <c r="D76" s="21">
        <v>0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>
        <f t="shared" si="3"/>
        <v>0</v>
      </c>
    </row>
    <row r="77" spans="1:23" x14ac:dyDescent="0.25">
      <c r="A77" s="16"/>
      <c r="B77" s="16">
        <v>322</v>
      </c>
      <c r="C77" s="16" t="s">
        <v>372</v>
      </c>
      <c r="D77" s="21">
        <v>0</v>
      </c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>
        <f t="shared" si="3"/>
        <v>0</v>
      </c>
    </row>
    <row r="78" spans="1:23" x14ac:dyDescent="0.25">
      <c r="A78" s="16"/>
      <c r="B78" s="16">
        <v>341</v>
      </c>
      <c r="C78" s="16" t="s">
        <v>374</v>
      </c>
      <c r="D78" s="11">
        <v>0</v>
      </c>
      <c r="E78" s="10">
        <v>352.07</v>
      </c>
      <c r="F78" s="10"/>
      <c r="G78" s="10">
        <v>95.97</v>
      </c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>
        <f t="shared" si="3"/>
        <v>448.03999999999996</v>
      </c>
      <c r="V78" s="115"/>
    </row>
    <row r="79" spans="1:23" x14ac:dyDescent="0.25">
      <c r="A79" s="24"/>
      <c r="B79" s="24">
        <v>300</v>
      </c>
      <c r="C79" s="24" t="s">
        <v>48</v>
      </c>
      <c r="D79" s="14">
        <f t="shared" ref="D79:I79" si="4">SUM(D35:D78)</f>
        <v>2102728</v>
      </c>
      <c r="E79" s="14">
        <f t="shared" si="4"/>
        <v>427221.07</v>
      </c>
      <c r="F79" s="14">
        <f t="shared" si="4"/>
        <v>65549.87</v>
      </c>
      <c r="G79" s="14">
        <f t="shared" si="4"/>
        <v>3072.64</v>
      </c>
      <c r="H79" s="14">
        <f t="shared" si="4"/>
        <v>85950.06</v>
      </c>
      <c r="I79" s="14">
        <f t="shared" si="4"/>
        <v>31493.08</v>
      </c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>
        <f>SUM(U35:U78)</f>
        <v>2716014.7199999997</v>
      </c>
      <c r="V79" s="15"/>
      <c r="W79" s="15"/>
    </row>
    <row r="80" spans="1:23" x14ac:dyDescent="0.25">
      <c r="A80" s="26"/>
      <c r="B80" s="27"/>
      <c r="C80" s="27" t="s">
        <v>444</v>
      </c>
      <c r="D80" s="29">
        <v>11360</v>
      </c>
      <c r="E80" s="10">
        <v>6569.99</v>
      </c>
      <c r="F80" s="149"/>
      <c r="G80" s="149"/>
      <c r="H80" s="10">
        <v>3339.56</v>
      </c>
      <c r="I80" s="149"/>
      <c r="J80" s="149"/>
      <c r="K80" s="149"/>
      <c r="L80" s="149"/>
      <c r="M80" s="149"/>
      <c r="N80" s="149"/>
      <c r="O80" s="149"/>
      <c r="P80" s="149"/>
      <c r="Q80" s="149"/>
      <c r="R80" s="149"/>
      <c r="S80" s="149"/>
      <c r="T80" s="149"/>
      <c r="U80" s="149">
        <f t="shared" ref="U80:U89" si="5">SUM(D80:T80)</f>
        <v>21269.55</v>
      </c>
    </row>
    <row r="81" spans="1:52" x14ac:dyDescent="0.25">
      <c r="A81" s="26"/>
      <c r="B81" s="27"/>
      <c r="C81" s="27" t="s">
        <v>440</v>
      </c>
      <c r="D81" s="29">
        <v>162000</v>
      </c>
      <c r="E81" s="149"/>
      <c r="F81" s="149"/>
      <c r="G81" s="149"/>
      <c r="H81" s="10">
        <v>5272</v>
      </c>
      <c r="I81" s="149"/>
      <c r="J81" s="149"/>
      <c r="K81" s="149"/>
      <c r="L81" s="149"/>
      <c r="M81" s="149"/>
      <c r="N81" s="149"/>
      <c r="O81" s="149"/>
      <c r="P81" s="149"/>
      <c r="Q81" s="149"/>
      <c r="R81" s="149"/>
      <c r="S81" s="149"/>
      <c r="T81" s="149"/>
      <c r="U81" s="149">
        <f t="shared" si="5"/>
        <v>167272</v>
      </c>
    </row>
    <row r="82" spans="1:52" x14ac:dyDescent="0.25">
      <c r="A82" s="26"/>
      <c r="B82" s="27">
        <v>514002</v>
      </c>
      <c r="C82" s="27" t="s">
        <v>359</v>
      </c>
      <c r="D82" s="28">
        <v>0</v>
      </c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>
        <f t="shared" si="5"/>
        <v>0</v>
      </c>
    </row>
    <row r="83" spans="1:52" s="31" customFormat="1" x14ac:dyDescent="0.25">
      <c r="A83" s="9"/>
      <c r="B83" s="9">
        <v>453</v>
      </c>
      <c r="C83" s="9" t="s">
        <v>49</v>
      </c>
      <c r="D83" s="30">
        <v>0</v>
      </c>
      <c r="E83" s="10">
        <v>17420.96</v>
      </c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>
        <f t="shared" si="5"/>
        <v>17420.96</v>
      </c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</row>
    <row r="84" spans="1:52" s="31" customFormat="1" x14ac:dyDescent="0.25">
      <c r="A84" s="9"/>
      <c r="B84" s="9"/>
      <c r="C84" s="9" t="s">
        <v>457</v>
      </c>
      <c r="D84" s="30">
        <v>0</v>
      </c>
      <c r="E84" s="10">
        <v>2056.41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>
        <f>SUM(D84:T84)</f>
        <v>2056.41</v>
      </c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</row>
    <row r="85" spans="1:52" s="31" customFormat="1" x14ac:dyDescent="0.25">
      <c r="A85" s="9"/>
      <c r="B85" s="9">
        <v>453</v>
      </c>
      <c r="C85" s="9" t="s">
        <v>394</v>
      </c>
      <c r="D85" s="30">
        <v>0</v>
      </c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>
        <f t="shared" si="5"/>
        <v>0</v>
      </c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</row>
    <row r="86" spans="1:52" x14ac:dyDescent="0.25">
      <c r="A86" s="9"/>
      <c r="B86" s="9">
        <v>453</v>
      </c>
      <c r="C86" s="9" t="s">
        <v>376</v>
      </c>
      <c r="D86" s="30">
        <v>0</v>
      </c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>
        <f t="shared" si="5"/>
        <v>0</v>
      </c>
    </row>
    <row r="87" spans="1:52" x14ac:dyDescent="0.25">
      <c r="A87" s="9"/>
      <c r="B87" s="9"/>
      <c r="C87" s="9" t="s">
        <v>476</v>
      </c>
      <c r="D87" s="30">
        <v>0</v>
      </c>
      <c r="E87" s="10"/>
      <c r="F87" s="10"/>
      <c r="G87" s="10"/>
      <c r="H87" s="10">
        <v>8394.1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>
        <f t="shared" si="5"/>
        <v>8394.1</v>
      </c>
    </row>
    <row r="88" spans="1:52" x14ac:dyDescent="0.25">
      <c r="A88" s="9"/>
      <c r="B88" s="9">
        <v>453</v>
      </c>
      <c r="C88" s="9" t="s">
        <v>390</v>
      </c>
      <c r="D88" s="30">
        <v>0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>
        <f t="shared" si="5"/>
        <v>0</v>
      </c>
    </row>
    <row r="89" spans="1:52" x14ac:dyDescent="0.25">
      <c r="A89" s="9"/>
      <c r="B89" s="9">
        <v>453</v>
      </c>
      <c r="C89" s="9" t="s">
        <v>458</v>
      </c>
      <c r="D89" s="30">
        <v>0</v>
      </c>
      <c r="E89" s="10">
        <v>2606.84</v>
      </c>
      <c r="F89" s="10">
        <v>-676.39</v>
      </c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>
        <f t="shared" si="5"/>
        <v>1930.4500000000003</v>
      </c>
    </row>
    <row r="90" spans="1:52" x14ac:dyDescent="0.25">
      <c r="A90" s="9"/>
      <c r="B90" s="9">
        <v>453</v>
      </c>
      <c r="C90" s="9" t="s">
        <v>459</v>
      </c>
      <c r="D90" s="30">
        <v>0</v>
      </c>
      <c r="E90" s="10">
        <v>134.5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>
        <f>SUM(E90:T90)</f>
        <v>134.5</v>
      </c>
    </row>
    <row r="91" spans="1:52" x14ac:dyDescent="0.25">
      <c r="A91" s="26"/>
      <c r="B91" s="27"/>
      <c r="C91" s="27" t="s">
        <v>50</v>
      </c>
      <c r="D91" s="28">
        <v>0</v>
      </c>
      <c r="E91" s="28">
        <f>E80+E81+E82+E83+E84+E85+E86+E87+E88+E89+E90</f>
        <v>28788.699999999997</v>
      </c>
      <c r="F91" s="28">
        <f>SUM(F83:F90)</f>
        <v>-676.39</v>
      </c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>
        <f>SUM(U83:U90)</f>
        <v>29936.420000000002</v>
      </c>
    </row>
    <row r="92" spans="1:52" x14ac:dyDescent="0.25">
      <c r="A92" s="9"/>
      <c r="B92" s="9">
        <v>454001</v>
      </c>
      <c r="C92" s="9" t="s">
        <v>355</v>
      </c>
      <c r="D92" s="30">
        <v>50000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>
        <f t="shared" ref="U92:U97" si="6">SUM(D92:T92)</f>
        <v>50000</v>
      </c>
    </row>
    <row r="93" spans="1:52" x14ac:dyDescent="0.25">
      <c r="A93" s="9"/>
      <c r="B93" s="9"/>
      <c r="C93" s="9" t="s">
        <v>51</v>
      </c>
      <c r="D93" s="30">
        <v>4813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>
        <f t="shared" si="6"/>
        <v>4813</v>
      </c>
    </row>
    <row r="94" spans="1:52" x14ac:dyDescent="0.25">
      <c r="A94" s="9"/>
      <c r="B94" s="9"/>
      <c r="C94" s="9" t="s">
        <v>52</v>
      </c>
      <c r="D94" s="30">
        <v>0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>
        <f t="shared" si="6"/>
        <v>0</v>
      </c>
    </row>
    <row r="95" spans="1:52" x14ac:dyDescent="0.25">
      <c r="A95" s="32"/>
      <c r="B95" s="32">
        <v>456005</v>
      </c>
      <c r="C95" s="32" t="s">
        <v>395</v>
      </c>
      <c r="D95" s="33">
        <v>0</v>
      </c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53"/>
      <c r="T95" s="153"/>
      <c r="U95" s="153">
        <f t="shared" si="6"/>
        <v>0</v>
      </c>
    </row>
    <row r="96" spans="1:52" x14ac:dyDescent="0.25">
      <c r="A96" s="32"/>
      <c r="B96" s="32">
        <v>456002</v>
      </c>
      <c r="C96" s="32" t="s">
        <v>53</v>
      </c>
      <c r="D96" s="33">
        <v>0</v>
      </c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53"/>
      <c r="T96" s="153"/>
      <c r="U96" s="153">
        <f t="shared" si="6"/>
        <v>0</v>
      </c>
    </row>
    <row r="97" spans="1:23" x14ac:dyDescent="0.25">
      <c r="A97" s="32"/>
      <c r="B97" s="32">
        <v>514002</v>
      </c>
      <c r="C97" s="32" t="s">
        <v>477</v>
      </c>
      <c r="D97" s="33">
        <v>0</v>
      </c>
      <c r="E97" s="153"/>
      <c r="F97" s="153"/>
      <c r="G97" s="153"/>
      <c r="H97" s="153">
        <v>1209300</v>
      </c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3"/>
      <c r="T97" s="153"/>
      <c r="U97" s="153">
        <f t="shared" si="6"/>
        <v>1209300</v>
      </c>
    </row>
    <row r="98" spans="1:23" ht="16.5" thickBot="1" x14ac:dyDescent="0.3">
      <c r="A98" s="34"/>
      <c r="B98" s="35"/>
      <c r="C98" s="36" t="s">
        <v>54</v>
      </c>
      <c r="D98" s="37">
        <f>SUM(D92:D96)</f>
        <v>54813</v>
      </c>
      <c r="E98" s="37">
        <f>E91+E92+E93+E94+E95+E96</f>
        <v>28788.699999999997</v>
      </c>
      <c r="F98" s="37"/>
      <c r="G98" s="37"/>
      <c r="H98" s="37">
        <f>H80+H81+H87+H97</f>
        <v>1226305.6599999999</v>
      </c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>
        <f>U92+U93+U94+U95+U96+U97</f>
        <v>1264113</v>
      </c>
      <c r="V98" s="15"/>
    </row>
    <row r="99" spans="1:23" ht="16.5" thickBot="1" x14ac:dyDescent="0.3">
      <c r="A99" s="185" t="s">
        <v>55</v>
      </c>
      <c r="B99" s="186"/>
      <c r="C99" s="186"/>
      <c r="D99" s="38">
        <f>D18+D34+D79+D80+D81+D82+D91+D98</f>
        <v>5787582</v>
      </c>
      <c r="E99" s="38">
        <f>E18+E34+E79+E82+E98</f>
        <v>727152.42999999993</v>
      </c>
      <c r="F99" s="38">
        <f>F18+F34+F79+F80+F81+F82+F91+F98</f>
        <v>64873.479999999996</v>
      </c>
      <c r="G99" s="38">
        <f>G18+G34+G79+G80+G81+G82+G91+G98</f>
        <v>4653.79</v>
      </c>
      <c r="H99" s="38">
        <f>H18+H34+H79+H98</f>
        <v>1321692.3199999998</v>
      </c>
      <c r="I99" s="38">
        <f>I34+I79+I82+I91+I98</f>
        <v>35881.68</v>
      </c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>
        <f>U18+U34+U79+U80+U81+U82+U91+U98</f>
        <v>7941835.6999999993</v>
      </c>
      <c r="V99" s="15"/>
      <c r="W99" s="15"/>
    </row>
    <row r="100" spans="1:23" ht="13.5" customHeight="1" x14ac:dyDescent="0.25">
      <c r="A100" s="22"/>
      <c r="B100" s="22"/>
      <c r="C100" s="22"/>
      <c r="D100" s="39"/>
      <c r="E100" s="39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</row>
    <row r="101" spans="1:23" hidden="1" x14ac:dyDescent="0.25">
      <c r="A101" s="22"/>
      <c r="B101" s="22"/>
      <c r="C101" s="22"/>
      <c r="D101" s="39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</row>
    <row r="102" spans="1:23" ht="15.75" thickBot="1" x14ac:dyDescent="0.3">
      <c r="A102" s="4" t="s">
        <v>56</v>
      </c>
      <c r="B102" s="1"/>
      <c r="C102" s="2"/>
      <c r="D102" s="187"/>
      <c r="E102" s="188"/>
      <c r="F102" s="188"/>
      <c r="G102" s="188"/>
      <c r="H102" s="188"/>
      <c r="I102" s="188"/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  <c r="T102" s="188"/>
      <c r="U102" s="189"/>
    </row>
    <row r="103" spans="1:23" ht="15.75" thickBot="1" x14ac:dyDescent="0.3">
      <c r="A103" s="6" t="s">
        <v>57</v>
      </c>
      <c r="B103" s="7" t="s">
        <v>58</v>
      </c>
      <c r="C103" s="7" t="s">
        <v>3</v>
      </c>
      <c r="D103" s="40">
        <v>2023</v>
      </c>
      <c r="E103" s="146" t="s">
        <v>454</v>
      </c>
      <c r="F103" s="154" t="s">
        <v>467</v>
      </c>
      <c r="G103" s="154" t="s">
        <v>466</v>
      </c>
      <c r="H103" s="154" t="s">
        <v>475</v>
      </c>
      <c r="I103" s="154"/>
      <c r="J103" s="154"/>
      <c r="K103" s="154"/>
      <c r="L103" s="154"/>
      <c r="M103" s="154"/>
      <c r="N103" s="154"/>
      <c r="O103" s="154"/>
      <c r="P103" s="154"/>
      <c r="Q103" s="154"/>
      <c r="R103" s="154"/>
      <c r="S103" s="154"/>
      <c r="T103" s="154"/>
      <c r="U103" s="147" t="s">
        <v>455</v>
      </c>
    </row>
    <row r="104" spans="1:23" x14ac:dyDescent="0.25">
      <c r="A104" s="41" t="s">
        <v>59</v>
      </c>
      <c r="B104" s="42">
        <v>640</v>
      </c>
      <c r="C104" s="42" t="s">
        <v>60</v>
      </c>
      <c r="D104" s="43">
        <v>3596</v>
      </c>
      <c r="E104" s="148"/>
      <c r="F104" s="148"/>
      <c r="G104" s="148"/>
      <c r="H104" s="148"/>
      <c r="I104" s="148">
        <v>174.04</v>
      </c>
      <c r="J104" s="148"/>
      <c r="K104" s="148"/>
      <c r="L104" s="148"/>
      <c r="M104" s="148"/>
      <c r="N104" s="148"/>
      <c r="O104" s="148"/>
      <c r="P104" s="148"/>
      <c r="Q104" s="148"/>
      <c r="R104" s="148"/>
      <c r="S104" s="148"/>
      <c r="T104" s="148"/>
      <c r="U104" s="148">
        <f>SUM(D104:T104)</f>
        <v>3770.04</v>
      </c>
    </row>
    <row r="105" spans="1:23" x14ac:dyDescent="0.25">
      <c r="A105" s="44" t="s">
        <v>61</v>
      </c>
      <c r="B105" s="9">
        <v>630</v>
      </c>
      <c r="C105" s="9" t="s">
        <v>62</v>
      </c>
      <c r="D105" s="11">
        <v>3260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>
        <f>SUM(D105:T105)</f>
        <v>3260</v>
      </c>
    </row>
    <row r="106" spans="1:23" x14ac:dyDescent="0.25">
      <c r="A106" s="190" t="s">
        <v>63</v>
      </c>
      <c r="B106" s="191"/>
      <c r="C106" s="27" t="s">
        <v>64</v>
      </c>
      <c r="D106" s="28">
        <f>SUM(D104:D105)</f>
        <v>6856</v>
      </c>
      <c r="E106" s="28">
        <f>E104+E105</f>
        <v>0</v>
      </c>
      <c r="F106" s="28"/>
      <c r="G106" s="28"/>
      <c r="H106" s="28"/>
      <c r="I106" s="28">
        <f>SUM(I104:I105)</f>
        <v>174.04</v>
      </c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>
        <f>SUM(U104:U105)</f>
        <v>7030.04</v>
      </c>
      <c r="V106" s="15"/>
    </row>
    <row r="107" spans="1:23" x14ac:dyDescent="0.25">
      <c r="A107" s="44" t="s">
        <v>65</v>
      </c>
      <c r="B107" s="9" t="s">
        <v>66</v>
      </c>
      <c r="C107" s="9" t="s">
        <v>67</v>
      </c>
      <c r="D107" s="11">
        <v>3000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>
        <f>SUM(D107:T107)</f>
        <v>3000</v>
      </c>
    </row>
    <row r="108" spans="1:23" x14ac:dyDescent="0.25">
      <c r="A108" s="44" t="s">
        <v>65</v>
      </c>
      <c r="B108" s="9">
        <v>635009</v>
      </c>
      <c r="C108" s="9" t="s">
        <v>68</v>
      </c>
      <c r="D108" s="11">
        <v>2765</v>
      </c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>
        <f>SUM(D108:T108)</f>
        <v>2765</v>
      </c>
    </row>
    <row r="109" spans="1:23" x14ac:dyDescent="0.25">
      <c r="A109" s="44" t="s">
        <v>65</v>
      </c>
      <c r="B109" s="9">
        <v>711005</v>
      </c>
      <c r="C109" s="9" t="s">
        <v>360</v>
      </c>
      <c r="D109" s="21">
        <v>0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>
        <f>SUM(D109:T109)</f>
        <v>0</v>
      </c>
    </row>
    <row r="110" spans="1:23" x14ac:dyDescent="0.25">
      <c r="A110" s="44" t="s">
        <v>65</v>
      </c>
      <c r="B110" s="9">
        <v>630</v>
      </c>
      <c r="C110" s="9" t="s">
        <v>377</v>
      </c>
      <c r="D110" s="11">
        <v>0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>
        <f>SUM(D110:T110)</f>
        <v>0</v>
      </c>
    </row>
    <row r="111" spans="1:23" x14ac:dyDescent="0.25">
      <c r="A111" s="44" t="s">
        <v>65</v>
      </c>
      <c r="B111" s="9">
        <v>630</v>
      </c>
      <c r="C111" s="9" t="s">
        <v>69</v>
      </c>
      <c r="D111" s="11">
        <v>0</v>
      </c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>
        <f>SUM(D111:T111)</f>
        <v>0</v>
      </c>
    </row>
    <row r="112" spans="1:23" x14ac:dyDescent="0.25">
      <c r="A112" s="192" t="s">
        <v>70</v>
      </c>
      <c r="B112" s="193"/>
      <c r="C112" s="45" t="s">
        <v>71</v>
      </c>
      <c r="D112" s="46">
        <f t="shared" ref="D112" si="7">SUM(D107:D111)</f>
        <v>5765</v>
      </c>
      <c r="E112" s="46">
        <f>E107+E108+E109+E110+E111</f>
        <v>0</v>
      </c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>
        <f>SUM(U107:U111)</f>
        <v>5765</v>
      </c>
      <c r="V112" s="15"/>
    </row>
    <row r="113" spans="1:103" s="31" customFormat="1" x14ac:dyDescent="0.25">
      <c r="A113" s="44" t="s">
        <v>72</v>
      </c>
      <c r="B113" s="9">
        <v>620</v>
      </c>
      <c r="C113" s="9" t="s">
        <v>73</v>
      </c>
      <c r="D113" s="11">
        <v>205</v>
      </c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>
        <f>SUM(D113:T113)</f>
        <v>205</v>
      </c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</row>
    <row r="114" spans="1:103" x14ac:dyDescent="0.25">
      <c r="A114" s="44" t="s">
        <v>72</v>
      </c>
      <c r="B114" s="9">
        <v>633006</v>
      </c>
      <c r="C114" s="9" t="s">
        <v>74</v>
      </c>
      <c r="D114" s="11">
        <v>30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>
        <f>SUM(D114:T114)</f>
        <v>30</v>
      </c>
    </row>
    <row r="115" spans="1:103" x14ac:dyDescent="0.25">
      <c r="A115" s="44" t="s">
        <v>72</v>
      </c>
      <c r="B115" s="9">
        <v>637027</v>
      </c>
      <c r="C115" s="9" t="s">
        <v>75</v>
      </c>
      <c r="D115" s="11">
        <v>625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>
        <f>SUM(D115:T115)</f>
        <v>625</v>
      </c>
    </row>
    <row r="116" spans="1:103" x14ac:dyDescent="0.25">
      <c r="A116" s="170" t="s">
        <v>76</v>
      </c>
      <c r="B116" s="171"/>
      <c r="C116" s="45" t="s">
        <v>77</v>
      </c>
      <c r="D116" s="46">
        <f>SUM(D113:D115)</f>
        <v>860</v>
      </c>
      <c r="E116" s="46">
        <f>E113+E114+E115</f>
        <v>0</v>
      </c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>
        <f>SUM(U113:U115)</f>
        <v>860</v>
      </c>
      <c r="V116" s="15"/>
    </row>
    <row r="117" spans="1:103" x14ac:dyDescent="0.25">
      <c r="A117" s="112" t="s">
        <v>72</v>
      </c>
      <c r="B117" s="113" t="s">
        <v>361</v>
      </c>
      <c r="C117" s="9" t="s">
        <v>251</v>
      </c>
      <c r="D117" s="11">
        <v>0</v>
      </c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>
        <f t="shared" ref="U117:U123" si="8">SUM(D117:T117)</f>
        <v>0</v>
      </c>
      <c r="V117" s="15"/>
    </row>
    <row r="118" spans="1:103" s="31" customFormat="1" x14ac:dyDescent="0.25">
      <c r="A118" s="47" t="s">
        <v>72</v>
      </c>
      <c r="B118" s="9">
        <v>633009</v>
      </c>
      <c r="C118" s="9" t="s">
        <v>78</v>
      </c>
      <c r="D118" s="11">
        <v>1840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>
        <f t="shared" si="8"/>
        <v>1840</v>
      </c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</row>
    <row r="119" spans="1:103" s="31" customFormat="1" x14ac:dyDescent="0.25">
      <c r="A119" s="47" t="s">
        <v>72</v>
      </c>
      <c r="B119" s="9">
        <v>633009</v>
      </c>
      <c r="C119" s="9" t="s">
        <v>396</v>
      </c>
      <c r="D119" s="11">
        <v>0</v>
      </c>
      <c r="E119" s="10">
        <v>134.5</v>
      </c>
      <c r="F119" s="10"/>
      <c r="G119" s="10"/>
      <c r="H119" s="10">
        <v>1000</v>
      </c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>
        <f t="shared" si="8"/>
        <v>1134.5</v>
      </c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</row>
    <row r="120" spans="1:103" s="31" customFormat="1" x14ac:dyDescent="0.25">
      <c r="A120" s="47" t="s">
        <v>72</v>
      </c>
      <c r="B120" s="9">
        <v>633016</v>
      </c>
      <c r="C120" s="9" t="s">
        <v>79</v>
      </c>
      <c r="D120" s="11">
        <v>350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>
        <f t="shared" si="8"/>
        <v>350</v>
      </c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</row>
    <row r="121" spans="1:103" s="31" customFormat="1" x14ac:dyDescent="0.25">
      <c r="A121" s="47" t="s">
        <v>72</v>
      </c>
      <c r="B121" s="9">
        <v>633</v>
      </c>
      <c r="C121" s="9" t="s">
        <v>80</v>
      </c>
      <c r="D121" s="11">
        <v>0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>
        <f t="shared" si="8"/>
        <v>0</v>
      </c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</row>
    <row r="122" spans="1:103" s="31" customFormat="1" x14ac:dyDescent="0.25">
      <c r="A122" s="44" t="s">
        <v>72</v>
      </c>
      <c r="B122" s="23">
        <v>635</v>
      </c>
      <c r="C122" s="23" t="s">
        <v>81</v>
      </c>
      <c r="D122" s="11">
        <v>760</v>
      </c>
      <c r="E122" s="151"/>
      <c r="F122" s="151"/>
      <c r="G122" s="151"/>
      <c r="H122" s="151"/>
      <c r="I122" s="151"/>
      <c r="J122" s="151"/>
      <c r="K122" s="151"/>
      <c r="L122" s="151"/>
      <c r="M122" s="151"/>
      <c r="N122" s="151"/>
      <c r="O122" s="151"/>
      <c r="P122" s="151"/>
      <c r="Q122" s="151"/>
      <c r="R122" s="151"/>
      <c r="S122" s="151"/>
      <c r="T122" s="151"/>
      <c r="U122" s="151">
        <f t="shared" si="8"/>
        <v>760</v>
      </c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</row>
    <row r="123" spans="1:103" s="22" customFormat="1" ht="12.75" x14ac:dyDescent="0.2">
      <c r="A123" s="44" t="s">
        <v>72</v>
      </c>
      <c r="B123" s="23">
        <v>700</v>
      </c>
      <c r="C123" s="23" t="s">
        <v>383</v>
      </c>
      <c r="D123" s="21">
        <v>0</v>
      </c>
      <c r="E123" s="151"/>
      <c r="F123" s="151"/>
      <c r="G123" s="151"/>
      <c r="H123" s="151"/>
      <c r="I123" s="151"/>
      <c r="J123" s="151"/>
      <c r="K123" s="151"/>
      <c r="L123" s="151"/>
      <c r="M123" s="151"/>
      <c r="N123" s="151"/>
      <c r="O123" s="151"/>
      <c r="P123" s="151"/>
      <c r="Q123" s="151"/>
      <c r="R123" s="151"/>
      <c r="S123" s="151"/>
      <c r="T123" s="151"/>
      <c r="U123" s="151">
        <f t="shared" si="8"/>
        <v>0</v>
      </c>
    </row>
    <row r="124" spans="1:103" x14ac:dyDescent="0.25">
      <c r="A124" s="170" t="s">
        <v>82</v>
      </c>
      <c r="B124" s="171"/>
      <c r="C124" s="45" t="s">
        <v>83</v>
      </c>
      <c r="D124" s="46">
        <f>SUM(D118:D123)</f>
        <v>2950</v>
      </c>
      <c r="E124" s="46">
        <f>SUM(E117:E123)</f>
        <v>134.5</v>
      </c>
      <c r="F124" s="46"/>
      <c r="G124" s="46"/>
      <c r="H124" s="46">
        <f>SUM(H117:H123)</f>
        <v>1000</v>
      </c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>
        <f>SUM(U117:U123)</f>
        <v>4084.5</v>
      </c>
      <c r="V124" s="15"/>
    </row>
    <row r="125" spans="1:103" x14ac:dyDescent="0.25">
      <c r="A125" s="168" t="s">
        <v>84</v>
      </c>
      <c r="B125" s="169"/>
      <c r="C125" s="27" t="s">
        <v>85</v>
      </c>
      <c r="D125" s="28">
        <f t="shared" ref="D125" si="9">SUM(D112+D116+D124)</f>
        <v>9575</v>
      </c>
      <c r="E125" s="28">
        <f>E112+E116+E124</f>
        <v>134.5</v>
      </c>
      <c r="F125" s="28"/>
      <c r="G125" s="28"/>
      <c r="H125" s="28">
        <f>H112+H116+H124</f>
        <v>1000</v>
      </c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>
        <f>U112+U116+U124</f>
        <v>10709.5</v>
      </c>
      <c r="V125" s="15"/>
    </row>
    <row r="126" spans="1:103" x14ac:dyDescent="0.25">
      <c r="A126" s="44" t="s">
        <v>65</v>
      </c>
      <c r="B126" s="9">
        <v>630</v>
      </c>
      <c r="C126" s="9" t="s">
        <v>86</v>
      </c>
      <c r="D126" s="11">
        <v>24000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>
        <f>SUM(D126:T126)</f>
        <v>24000</v>
      </c>
    </row>
    <row r="127" spans="1:103" x14ac:dyDescent="0.25">
      <c r="A127" s="44" t="s">
        <v>65</v>
      </c>
      <c r="B127" s="9">
        <v>620</v>
      </c>
      <c r="C127" s="9" t="s">
        <v>87</v>
      </c>
      <c r="D127" s="11">
        <v>7800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>
        <f>SUM(D127:T127)</f>
        <v>7800</v>
      </c>
    </row>
    <row r="128" spans="1:103" x14ac:dyDescent="0.25">
      <c r="A128" s="170" t="s">
        <v>89</v>
      </c>
      <c r="B128" s="171"/>
      <c r="C128" s="45" t="s">
        <v>90</v>
      </c>
      <c r="D128" s="46">
        <f t="shared" ref="D128" si="10">SUM(D126:D127)</f>
        <v>31800</v>
      </c>
      <c r="E128" s="46">
        <f>E126+E127</f>
        <v>0</v>
      </c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>
        <f>SUM(U126:U127)</f>
        <v>31800</v>
      </c>
      <c r="V128" s="15"/>
    </row>
    <row r="129" spans="1:54" x14ac:dyDescent="0.25">
      <c r="A129" s="44" t="s">
        <v>91</v>
      </c>
      <c r="B129" s="9">
        <v>637001</v>
      </c>
      <c r="C129" s="9" t="s">
        <v>92</v>
      </c>
      <c r="D129" s="11">
        <v>1300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>
        <f>SUM(D129:T129)</f>
        <v>1300</v>
      </c>
    </row>
    <row r="130" spans="1:54" x14ac:dyDescent="0.25">
      <c r="A130" s="44" t="s">
        <v>65</v>
      </c>
      <c r="B130" s="9">
        <v>631001</v>
      </c>
      <c r="C130" s="9" t="s">
        <v>93</v>
      </c>
      <c r="D130" s="11">
        <v>550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>
        <f>SUM(D130:T130)</f>
        <v>550</v>
      </c>
    </row>
    <row r="131" spans="1:54" x14ac:dyDescent="0.25">
      <c r="A131" s="170" t="s">
        <v>94</v>
      </c>
      <c r="B131" s="171"/>
      <c r="C131" s="45" t="s">
        <v>95</v>
      </c>
      <c r="D131" s="46">
        <f>SUM(D129:D130)</f>
        <v>1850</v>
      </c>
      <c r="E131" s="46">
        <f>E129+E130</f>
        <v>0</v>
      </c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>
        <f>SUM(U129:U130)</f>
        <v>1850</v>
      </c>
      <c r="V131" s="15"/>
    </row>
    <row r="132" spans="1:54" x14ac:dyDescent="0.25">
      <c r="A132" s="168" t="s">
        <v>96</v>
      </c>
      <c r="B132" s="169"/>
      <c r="C132" s="27" t="s">
        <v>97</v>
      </c>
      <c r="D132" s="28">
        <f t="shared" ref="D132" si="11">SUM(D128+D131)</f>
        <v>33650</v>
      </c>
      <c r="E132" s="28">
        <f>E128+E131</f>
        <v>0</v>
      </c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>
        <f>U128+U131</f>
        <v>33650</v>
      </c>
      <c r="V132" s="15"/>
    </row>
    <row r="133" spans="1:54" s="31" customFormat="1" x14ac:dyDescent="0.25">
      <c r="A133" s="48" t="s">
        <v>98</v>
      </c>
      <c r="B133" s="48" t="s">
        <v>99</v>
      </c>
      <c r="C133" s="17" t="s">
        <v>100</v>
      </c>
      <c r="D133" s="11">
        <v>0</v>
      </c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>
        <f t="shared" ref="U133:U140" si="12">SUM(D133:T133)</f>
        <v>0</v>
      </c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</row>
    <row r="134" spans="1:54" s="31" customFormat="1" x14ac:dyDescent="0.25">
      <c r="A134" s="48" t="s">
        <v>98</v>
      </c>
      <c r="B134" s="48" t="s">
        <v>101</v>
      </c>
      <c r="C134" s="17" t="s">
        <v>102</v>
      </c>
      <c r="D134" s="11">
        <v>0</v>
      </c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>
        <f t="shared" si="12"/>
        <v>0</v>
      </c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</row>
    <row r="135" spans="1:54" s="31" customFormat="1" x14ac:dyDescent="0.25">
      <c r="A135" s="48" t="s">
        <v>98</v>
      </c>
      <c r="B135" s="48" t="s">
        <v>103</v>
      </c>
      <c r="C135" s="17" t="s">
        <v>104</v>
      </c>
      <c r="D135" s="11">
        <v>0</v>
      </c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>
        <f t="shared" si="12"/>
        <v>0</v>
      </c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</row>
    <row r="136" spans="1:54" s="31" customFormat="1" x14ac:dyDescent="0.25">
      <c r="A136" s="48" t="s">
        <v>98</v>
      </c>
      <c r="B136" s="48" t="s">
        <v>105</v>
      </c>
      <c r="C136" s="17" t="s">
        <v>106</v>
      </c>
      <c r="D136" s="11">
        <v>0</v>
      </c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>
        <f t="shared" si="12"/>
        <v>0</v>
      </c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</row>
    <row r="137" spans="1:54" s="31" customFormat="1" x14ac:dyDescent="0.25">
      <c r="A137" s="48" t="s">
        <v>98</v>
      </c>
      <c r="B137" s="48" t="s">
        <v>107</v>
      </c>
      <c r="C137" s="17" t="s">
        <v>108</v>
      </c>
      <c r="D137" s="11">
        <v>0</v>
      </c>
      <c r="E137" s="10"/>
      <c r="F137" s="10"/>
      <c r="G137" s="10"/>
      <c r="H137" s="10"/>
      <c r="I137" s="10">
        <v>150</v>
      </c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>
        <f t="shared" si="12"/>
        <v>150</v>
      </c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</row>
    <row r="138" spans="1:54" s="31" customFormat="1" x14ac:dyDescent="0.25">
      <c r="A138" s="48" t="s">
        <v>98</v>
      </c>
      <c r="B138" s="48" t="s">
        <v>109</v>
      </c>
      <c r="C138" s="17" t="s">
        <v>110</v>
      </c>
      <c r="D138" s="11">
        <v>0</v>
      </c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>
        <f t="shared" si="12"/>
        <v>0</v>
      </c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</row>
    <row r="139" spans="1:54" s="31" customFormat="1" x14ac:dyDescent="0.25">
      <c r="A139" s="48" t="s">
        <v>98</v>
      </c>
      <c r="B139" s="49" t="s">
        <v>111</v>
      </c>
      <c r="C139" s="17" t="s">
        <v>112</v>
      </c>
      <c r="D139" s="11">
        <v>0</v>
      </c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>
        <f t="shared" si="12"/>
        <v>0</v>
      </c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</row>
    <row r="140" spans="1:54" s="31" customFormat="1" x14ac:dyDescent="0.25">
      <c r="A140" s="48" t="s">
        <v>98</v>
      </c>
      <c r="B140" s="49" t="s">
        <v>113</v>
      </c>
      <c r="C140" s="17" t="s">
        <v>114</v>
      </c>
      <c r="D140" s="11">
        <v>0</v>
      </c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>
        <f t="shared" si="12"/>
        <v>0</v>
      </c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</row>
    <row r="141" spans="1:54" s="31" customFormat="1" x14ac:dyDescent="0.25">
      <c r="A141" s="170" t="s">
        <v>115</v>
      </c>
      <c r="B141" s="171"/>
      <c r="C141" s="45" t="s">
        <v>116</v>
      </c>
      <c r="D141" s="46">
        <f>SUM(D133:D140)</f>
        <v>0</v>
      </c>
      <c r="E141" s="46">
        <f>E133+E134+E135+E136+E137+E138+E139+E140</f>
        <v>0</v>
      </c>
      <c r="F141" s="46"/>
      <c r="G141" s="46"/>
      <c r="H141" s="46"/>
      <c r="I141" s="46">
        <f>SUM(I133:I140)</f>
        <v>150</v>
      </c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>
        <f>SUM(U133:U140)</f>
        <v>150</v>
      </c>
      <c r="V141" s="15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</row>
    <row r="142" spans="1:54" x14ac:dyDescent="0.25">
      <c r="A142" s="44" t="s">
        <v>117</v>
      </c>
      <c r="B142" s="50" t="s">
        <v>111</v>
      </c>
      <c r="C142" s="9" t="s">
        <v>118</v>
      </c>
      <c r="D142" s="11">
        <v>9416</v>
      </c>
      <c r="E142" s="10"/>
      <c r="F142" s="10">
        <v>2077.5700000000002</v>
      </c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>
        <f>SUM(D142:T142)</f>
        <v>11493.57</v>
      </c>
      <c r="V142" s="15"/>
    </row>
    <row r="143" spans="1:54" x14ac:dyDescent="0.25">
      <c r="A143" s="44" t="s">
        <v>345</v>
      </c>
      <c r="B143" s="50"/>
      <c r="C143" s="9" t="s">
        <v>346</v>
      </c>
      <c r="D143" s="11">
        <v>0</v>
      </c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>
        <f>SUM(D143:T143)</f>
        <v>0</v>
      </c>
      <c r="V143" s="15"/>
    </row>
    <row r="144" spans="1:54" x14ac:dyDescent="0.25">
      <c r="A144" s="44" t="s">
        <v>65</v>
      </c>
      <c r="B144" s="50" t="s">
        <v>111</v>
      </c>
      <c r="C144" s="9" t="s">
        <v>119</v>
      </c>
      <c r="D144" s="11">
        <v>101800</v>
      </c>
      <c r="E144" s="10"/>
      <c r="F144" s="10">
        <v>62.13</v>
      </c>
      <c r="G144" s="10"/>
      <c r="H144" s="10"/>
      <c r="I144" s="10">
        <v>1250.08</v>
      </c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>
        <f>SUM(D144:T144)</f>
        <v>103112.21</v>
      </c>
      <c r="V144" s="51"/>
    </row>
    <row r="145" spans="1:22" x14ac:dyDescent="0.25">
      <c r="A145" s="44" t="s">
        <v>120</v>
      </c>
      <c r="B145" s="9" t="s">
        <v>88</v>
      </c>
      <c r="C145" s="52" t="s">
        <v>121</v>
      </c>
      <c r="D145" s="11">
        <v>0</v>
      </c>
      <c r="E145" s="10">
        <v>2606.84</v>
      </c>
      <c r="F145" s="10">
        <v>208.38</v>
      </c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>
        <f>SUM(D145:T145)</f>
        <v>2815.2200000000003</v>
      </c>
      <c r="V145" s="51"/>
    </row>
    <row r="146" spans="1:22" x14ac:dyDescent="0.25">
      <c r="A146" s="168" t="s">
        <v>122</v>
      </c>
      <c r="B146" s="169"/>
      <c r="C146" s="27" t="s">
        <v>123</v>
      </c>
      <c r="D146" s="28">
        <f t="shared" ref="D146" si="13">SUM(D141:D145)</f>
        <v>111216</v>
      </c>
      <c r="E146" s="28">
        <f>E141+E142+E143+E144+E145</f>
        <v>2606.84</v>
      </c>
      <c r="F146" s="28">
        <f>F141+F142+F143+F144+F145</f>
        <v>2348.0800000000004</v>
      </c>
      <c r="G146" s="28"/>
      <c r="H146" s="28"/>
      <c r="I146" s="28">
        <f>I141+I142+I143+I144+I145</f>
        <v>1400.08</v>
      </c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>
        <f>U141+U142+U143+U144+U145</f>
        <v>117571</v>
      </c>
      <c r="V146" s="15"/>
    </row>
    <row r="147" spans="1:22" s="31" customFormat="1" x14ac:dyDescent="0.25">
      <c r="A147" s="48" t="s">
        <v>124</v>
      </c>
      <c r="B147" s="17">
        <v>633005</v>
      </c>
      <c r="C147" s="17" t="s">
        <v>125</v>
      </c>
      <c r="D147" s="11">
        <v>0</v>
      </c>
      <c r="E147" s="10"/>
      <c r="F147" s="10"/>
      <c r="G147" s="10"/>
      <c r="H147" s="10">
        <v>3000</v>
      </c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>
        <f t="shared" ref="U147:U158" si="14">SUM(D147:T147)</f>
        <v>3000</v>
      </c>
      <c r="V147" s="53"/>
    </row>
    <row r="148" spans="1:22" x14ac:dyDescent="0.25">
      <c r="A148" s="54" t="s">
        <v>124</v>
      </c>
      <c r="B148" s="16">
        <v>633005</v>
      </c>
      <c r="C148" s="16" t="s">
        <v>126</v>
      </c>
      <c r="D148" s="11">
        <v>0</v>
      </c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>
        <f t="shared" si="14"/>
        <v>0</v>
      </c>
    </row>
    <row r="149" spans="1:22" x14ac:dyDescent="0.25">
      <c r="A149" s="44" t="s">
        <v>124</v>
      </c>
      <c r="B149" s="9">
        <v>634001</v>
      </c>
      <c r="C149" s="9" t="s">
        <v>127</v>
      </c>
      <c r="D149" s="11">
        <v>1000</v>
      </c>
      <c r="E149" s="10"/>
      <c r="F149" s="10"/>
      <c r="G149" s="10"/>
      <c r="H149" s="10">
        <v>500</v>
      </c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>
        <f t="shared" si="14"/>
        <v>1500</v>
      </c>
    </row>
    <row r="150" spans="1:22" x14ac:dyDescent="0.25">
      <c r="A150" s="44" t="s">
        <v>124</v>
      </c>
      <c r="B150" s="55">
        <v>634002</v>
      </c>
      <c r="C150" s="9" t="s">
        <v>128</v>
      </c>
      <c r="D150" s="11">
        <v>1500</v>
      </c>
      <c r="E150" s="10"/>
      <c r="F150" s="10"/>
      <c r="G150" s="10"/>
      <c r="H150" s="10">
        <v>595.79999999999995</v>
      </c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>
        <f t="shared" si="14"/>
        <v>2095.8000000000002</v>
      </c>
    </row>
    <row r="151" spans="1:22" x14ac:dyDescent="0.25">
      <c r="A151" s="44" t="s">
        <v>124</v>
      </c>
      <c r="B151" s="9">
        <v>634003</v>
      </c>
      <c r="C151" s="9" t="s">
        <v>129</v>
      </c>
      <c r="D151" s="11">
        <v>210</v>
      </c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>
        <f t="shared" si="14"/>
        <v>210</v>
      </c>
    </row>
    <row r="152" spans="1:22" x14ac:dyDescent="0.25">
      <c r="A152" s="44" t="s">
        <v>124</v>
      </c>
      <c r="B152" s="9">
        <v>634004</v>
      </c>
      <c r="C152" s="9" t="s">
        <v>362</v>
      </c>
      <c r="D152" s="11">
        <v>0</v>
      </c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>
        <f t="shared" si="14"/>
        <v>0</v>
      </c>
    </row>
    <row r="153" spans="1:22" x14ac:dyDescent="0.25">
      <c r="A153" s="44" t="s">
        <v>124</v>
      </c>
      <c r="B153" s="9">
        <v>633010</v>
      </c>
      <c r="C153" s="9" t="s">
        <v>130</v>
      </c>
      <c r="D153" s="11">
        <v>0</v>
      </c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>
        <f t="shared" si="14"/>
        <v>0</v>
      </c>
    </row>
    <row r="154" spans="1:22" x14ac:dyDescent="0.25">
      <c r="A154" s="44" t="s">
        <v>124</v>
      </c>
      <c r="B154" s="9">
        <v>635</v>
      </c>
      <c r="C154" s="9" t="s">
        <v>397</v>
      </c>
      <c r="D154" s="11">
        <v>0</v>
      </c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>
        <f t="shared" si="14"/>
        <v>0</v>
      </c>
    </row>
    <row r="155" spans="1:22" x14ac:dyDescent="0.25">
      <c r="A155" s="44" t="s">
        <v>124</v>
      </c>
      <c r="B155" s="56">
        <v>637</v>
      </c>
      <c r="C155" s="9" t="s">
        <v>131</v>
      </c>
      <c r="D155" s="11">
        <v>0</v>
      </c>
      <c r="E155" s="10"/>
      <c r="F155" s="10"/>
      <c r="G155" s="10"/>
      <c r="H155" s="10"/>
      <c r="I155" s="10">
        <v>110</v>
      </c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>
        <f t="shared" si="14"/>
        <v>110</v>
      </c>
    </row>
    <row r="156" spans="1:22" s="1" customFormat="1" x14ac:dyDescent="0.25">
      <c r="A156" s="54" t="s">
        <v>124</v>
      </c>
      <c r="B156" s="16">
        <v>633</v>
      </c>
      <c r="C156" s="16" t="s">
        <v>132</v>
      </c>
      <c r="D156" s="11">
        <v>0</v>
      </c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>
        <f t="shared" si="14"/>
        <v>0</v>
      </c>
    </row>
    <row r="157" spans="1:22" s="1" customFormat="1" x14ac:dyDescent="0.25">
      <c r="A157" s="54" t="s">
        <v>124</v>
      </c>
      <c r="B157" s="16">
        <v>634</v>
      </c>
      <c r="C157" s="16" t="s">
        <v>337</v>
      </c>
      <c r="D157" s="11">
        <v>200</v>
      </c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>
        <f t="shared" si="14"/>
        <v>200</v>
      </c>
    </row>
    <row r="158" spans="1:22" x14ac:dyDescent="0.25">
      <c r="A158" s="44" t="s">
        <v>124</v>
      </c>
      <c r="B158" s="9">
        <v>717</v>
      </c>
      <c r="C158" s="9" t="s">
        <v>338</v>
      </c>
      <c r="D158" s="21">
        <v>0</v>
      </c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>
        <f t="shared" si="14"/>
        <v>0</v>
      </c>
    </row>
    <row r="159" spans="1:22" x14ac:dyDescent="0.25">
      <c r="A159" s="170" t="s">
        <v>133</v>
      </c>
      <c r="B159" s="171"/>
      <c r="C159" s="45" t="s">
        <v>134</v>
      </c>
      <c r="D159" s="46">
        <f>SUM(D147:D158)</f>
        <v>2910</v>
      </c>
      <c r="E159" s="46">
        <f>E147+E148+E149+E150+E151+E152+E153+E154+E155+E156+E157+E158</f>
        <v>0</v>
      </c>
      <c r="F159" s="46"/>
      <c r="G159" s="46"/>
      <c r="H159" s="46">
        <f>SUM(H147:H158)</f>
        <v>4095.8</v>
      </c>
      <c r="I159" s="46">
        <f>SUM(I147:I158)</f>
        <v>110</v>
      </c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>
        <f>SUM(U147:U158)</f>
        <v>7115.8</v>
      </c>
      <c r="V159" s="15"/>
    </row>
    <row r="160" spans="1:22" x14ac:dyDescent="0.25">
      <c r="A160" s="138" t="s">
        <v>65</v>
      </c>
      <c r="B160" s="145" t="s">
        <v>445</v>
      </c>
      <c r="C160" s="9" t="s">
        <v>265</v>
      </c>
      <c r="D160" s="10">
        <v>1000</v>
      </c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>
        <f>SUM(D160:T160)</f>
        <v>1000</v>
      </c>
      <c r="V160" s="15"/>
    </row>
    <row r="161" spans="1:22" x14ac:dyDescent="0.25">
      <c r="A161" s="170" t="s">
        <v>453</v>
      </c>
      <c r="B161" s="171"/>
      <c r="C161" s="45" t="s">
        <v>446</v>
      </c>
      <c r="D161" s="46">
        <f t="shared" ref="D161" si="15">SUM(D160)</f>
        <v>1000</v>
      </c>
      <c r="E161" s="46">
        <f>E160</f>
        <v>0</v>
      </c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>
        <f>SUM(U160)</f>
        <v>1000</v>
      </c>
      <c r="V161" s="15"/>
    </row>
    <row r="162" spans="1:22" x14ac:dyDescent="0.25">
      <c r="A162" s="168" t="s">
        <v>135</v>
      </c>
      <c r="B162" s="169"/>
      <c r="C162" s="27" t="s">
        <v>136</v>
      </c>
      <c r="D162" s="28">
        <f t="shared" ref="D162" si="16">D159+D161</f>
        <v>3910</v>
      </c>
      <c r="E162" s="28">
        <f>E159+E161</f>
        <v>0</v>
      </c>
      <c r="F162" s="28"/>
      <c r="G162" s="28"/>
      <c r="H162" s="28">
        <f>H159+H161</f>
        <v>4095.8</v>
      </c>
      <c r="I162" s="28">
        <f>I159+I161</f>
        <v>110</v>
      </c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>
        <f>U159+U161</f>
        <v>8115.8</v>
      </c>
    </row>
    <row r="163" spans="1:22" x14ac:dyDescent="0.25">
      <c r="A163" s="57" t="s">
        <v>98</v>
      </c>
      <c r="B163" s="58">
        <v>632001</v>
      </c>
      <c r="C163" s="58" t="s">
        <v>333</v>
      </c>
      <c r="D163" s="11">
        <v>6430</v>
      </c>
      <c r="E163" s="10"/>
      <c r="F163" s="10"/>
      <c r="G163" s="10">
        <v>139.52000000000001</v>
      </c>
      <c r="H163" s="10">
        <v>3228.03</v>
      </c>
      <c r="I163" s="10">
        <v>56.37</v>
      </c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>
        <f t="shared" ref="U163:U186" si="17">SUM(D163:T163)</f>
        <v>9853.9200000000019</v>
      </c>
    </row>
    <row r="164" spans="1:22" x14ac:dyDescent="0.25">
      <c r="A164" s="57" t="s">
        <v>98</v>
      </c>
      <c r="B164" s="58">
        <v>632002</v>
      </c>
      <c r="C164" s="58" t="s">
        <v>378</v>
      </c>
      <c r="D164" s="11">
        <v>2000</v>
      </c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>
        <f t="shared" si="17"/>
        <v>2000</v>
      </c>
    </row>
    <row r="165" spans="1:22" x14ac:dyDescent="0.25">
      <c r="A165" s="57" t="s">
        <v>98</v>
      </c>
      <c r="B165" s="58">
        <v>632004</v>
      </c>
      <c r="C165" s="58" t="s">
        <v>339</v>
      </c>
      <c r="D165" s="11">
        <v>150</v>
      </c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>
        <f t="shared" si="17"/>
        <v>150</v>
      </c>
    </row>
    <row r="166" spans="1:22" x14ac:dyDescent="0.25">
      <c r="A166" s="44" t="s">
        <v>98</v>
      </c>
      <c r="B166" s="9">
        <v>635004</v>
      </c>
      <c r="C166" s="9" t="s">
        <v>138</v>
      </c>
      <c r="D166" s="11">
        <v>0</v>
      </c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>
        <f t="shared" si="17"/>
        <v>0</v>
      </c>
    </row>
    <row r="167" spans="1:22" s="31" customFormat="1" x14ac:dyDescent="0.25">
      <c r="A167" s="57" t="s">
        <v>98</v>
      </c>
      <c r="B167" s="58">
        <v>634001</v>
      </c>
      <c r="C167" s="58" t="s">
        <v>139</v>
      </c>
      <c r="D167" s="11">
        <v>5500</v>
      </c>
      <c r="E167" s="10"/>
      <c r="F167" s="10"/>
      <c r="G167" s="10"/>
      <c r="H167" s="10"/>
      <c r="I167" s="10">
        <v>4000</v>
      </c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>
        <f t="shared" si="17"/>
        <v>9500</v>
      </c>
    </row>
    <row r="168" spans="1:22" s="31" customFormat="1" x14ac:dyDescent="0.25">
      <c r="A168" s="57" t="s">
        <v>98</v>
      </c>
      <c r="B168" s="58">
        <v>634002</v>
      </c>
      <c r="C168" s="58" t="s">
        <v>140</v>
      </c>
      <c r="D168" s="11">
        <v>5500</v>
      </c>
      <c r="E168" s="10"/>
      <c r="F168" s="10"/>
      <c r="G168" s="10">
        <v>3000</v>
      </c>
      <c r="H168" s="10"/>
      <c r="I168" s="10">
        <v>410</v>
      </c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>
        <f t="shared" si="17"/>
        <v>8910</v>
      </c>
    </row>
    <row r="169" spans="1:22" s="31" customFormat="1" x14ac:dyDescent="0.25">
      <c r="A169" s="57" t="s">
        <v>98</v>
      </c>
      <c r="B169" s="58">
        <v>634003</v>
      </c>
      <c r="C169" s="58" t="s">
        <v>141</v>
      </c>
      <c r="D169" s="11">
        <v>2180</v>
      </c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>
        <f t="shared" si="17"/>
        <v>2180</v>
      </c>
    </row>
    <row r="170" spans="1:22" x14ac:dyDescent="0.25">
      <c r="A170" s="59" t="s">
        <v>98</v>
      </c>
      <c r="B170" s="16">
        <v>636001</v>
      </c>
      <c r="C170" s="16" t="s">
        <v>142</v>
      </c>
      <c r="D170" s="11">
        <v>500</v>
      </c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>
        <f t="shared" si="17"/>
        <v>500</v>
      </c>
    </row>
    <row r="171" spans="1:22" x14ac:dyDescent="0.25">
      <c r="A171" s="57" t="s">
        <v>98</v>
      </c>
      <c r="B171" s="58">
        <v>637004</v>
      </c>
      <c r="C171" s="58" t="s">
        <v>143</v>
      </c>
      <c r="D171" s="11">
        <v>3050</v>
      </c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>
        <f t="shared" si="17"/>
        <v>3050</v>
      </c>
    </row>
    <row r="172" spans="1:22" x14ac:dyDescent="0.25">
      <c r="A172" s="57" t="s">
        <v>137</v>
      </c>
      <c r="B172" s="58">
        <v>637012</v>
      </c>
      <c r="C172" s="58" t="s">
        <v>144</v>
      </c>
      <c r="D172" s="11">
        <v>7807</v>
      </c>
      <c r="E172" s="10"/>
      <c r="F172" s="10"/>
      <c r="G172" s="10">
        <v>4755.78</v>
      </c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>
        <f t="shared" si="17"/>
        <v>12562.779999999999</v>
      </c>
      <c r="V172" s="51"/>
    </row>
    <row r="173" spans="1:22" x14ac:dyDescent="0.25">
      <c r="A173" s="60" t="s">
        <v>98</v>
      </c>
      <c r="B173" s="61">
        <v>641</v>
      </c>
      <c r="C173" s="61" t="s">
        <v>145</v>
      </c>
      <c r="D173" s="11">
        <v>0</v>
      </c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>
        <f t="shared" si="17"/>
        <v>0</v>
      </c>
    </row>
    <row r="174" spans="1:22" x14ac:dyDescent="0.25">
      <c r="A174" s="60" t="s">
        <v>98</v>
      </c>
      <c r="B174" s="61">
        <v>641</v>
      </c>
      <c r="C174" s="61" t="s">
        <v>450</v>
      </c>
      <c r="D174" s="11">
        <v>30000</v>
      </c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>
        <f t="shared" si="17"/>
        <v>30000</v>
      </c>
    </row>
    <row r="175" spans="1:22" x14ac:dyDescent="0.25">
      <c r="A175" s="62" t="s">
        <v>98</v>
      </c>
      <c r="B175" s="58">
        <v>637005</v>
      </c>
      <c r="C175" s="58" t="s">
        <v>146</v>
      </c>
      <c r="D175" s="11">
        <v>0</v>
      </c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>
        <f t="shared" si="17"/>
        <v>0</v>
      </c>
    </row>
    <row r="176" spans="1:22" x14ac:dyDescent="0.25">
      <c r="A176" s="62" t="s">
        <v>98</v>
      </c>
      <c r="B176" s="58">
        <v>637005</v>
      </c>
      <c r="C176" s="58" t="s">
        <v>147</v>
      </c>
      <c r="D176" s="11">
        <v>0</v>
      </c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>
        <f>SUM(D176:T176)</f>
        <v>0</v>
      </c>
    </row>
    <row r="177" spans="1:23" x14ac:dyDescent="0.25">
      <c r="A177" s="62" t="s">
        <v>98</v>
      </c>
      <c r="B177" s="58">
        <v>637005</v>
      </c>
      <c r="C177" s="58" t="s">
        <v>461</v>
      </c>
      <c r="D177" s="11">
        <v>0</v>
      </c>
      <c r="E177" s="10">
        <v>2500</v>
      </c>
      <c r="F177" s="10"/>
      <c r="G177" s="10">
        <v>462.32</v>
      </c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>
        <f>SUM(D177:T177)</f>
        <v>2962.32</v>
      </c>
    </row>
    <row r="178" spans="1:23" x14ac:dyDescent="0.25">
      <c r="A178" s="62" t="s">
        <v>98</v>
      </c>
      <c r="B178" s="58">
        <v>637031</v>
      </c>
      <c r="C178" s="58" t="s">
        <v>462</v>
      </c>
      <c r="D178" s="11">
        <v>0</v>
      </c>
      <c r="E178" s="10">
        <v>4700</v>
      </c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>
        <f t="shared" si="17"/>
        <v>4700</v>
      </c>
    </row>
    <row r="179" spans="1:23" x14ac:dyDescent="0.25">
      <c r="A179" s="59" t="s">
        <v>98</v>
      </c>
      <c r="B179" s="9">
        <v>713005</v>
      </c>
      <c r="C179" s="16" t="s">
        <v>148</v>
      </c>
      <c r="D179" s="21">
        <v>0</v>
      </c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>
        <f t="shared" si="17"/>
        <v>0</v>
      </c>
    </row>
    <row r="180" spans="1:23" x14ac:dyDescent="0.25">
      <c r="A180" s="57" t="s">
        <v>98</v>
      </c>
      <c r="B180" s="58">
        <v>716</v>
      </c>
      <c r="C180" s="58" t="s">
        <v>314</v>
      </c>
      <c r="D180" s="21">
        <v>0</v>
      </c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>
        <f t="shared" si="17"/>
        <v>0</v>
      </c>
      <c r="V180" s="51"/>
    </row>
    <row r="181" spans="1:23" x14ac:dyDescent="0.25">
      <c r="A181" s="57" t="s">
        <v>98</v>
      </c>
      <c r="B181" s="58">
        <v>717001</v>
      </c>
      <c r="C181" s="58" t="s">
        <v>363</v>
      </c>
      <c r="D181" s="21">
        <v>0</v>
      </c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>
        <f t="shared" si="17"/>
        <v>0</v>
      </c>
    </row>
    <row r="182" spans="1:23" x14ac:dyDescent="0.25">
      <c r="A182" s="57" t="s">
        <v>98</v>
      </c>
      <c r="B182" s="58">
        <v>717001</v>
      </c>
      <c r="C182" s="58" t="s">
        <v>327</v>
      </c>
      <c r="D182" s="21">
        <v>0</v>
      </c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>
        <f t="shared" si="17"/>
        <v>0</v>
      </c>
    </row>
    <row r="183" spans="1:23" x14ac:dyDescent="0.25">
      <c r="A183" s="57"/>
      <c r="B183" s="58">
        <v>717001</v>
      </c>
      <c r="C183" s="58" t="s">
        <v>340</v>
      </c>
      <c r="D183" s="21">
        <v>0</v>
      </c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>
        <f t="shared" si="17"/>
        <v>0</v>
      </c>
    </row>
    <row r="184" spans="1:23" x14ac:dyDescent="0.25">
      <c r="A184" s="63" t="s">
        <v>137</v>
      </c>
      <c r="B184" s="64">
        <v>721</v>
      </c>
      <c r="C184" s="64" t="s">
        <v>323</v>
      </c>
      <c r="D184" s="21">
        <v>17143</v>
      </c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>
        <f t="shared" si="17"/>
        <v>17143</v>
      </c>
      <c r="W184" s="67"/>
    </row>
    <row r="185" spans="1:23" x14ac:dyDescent="0.25">
      <c r="A185" s="63" t="s">
        <v>137</v>
      </c>
      <c r="B185" s="64">
        <v>717</v>
      </c>
      <c r="C185" s="64" t="s">
        <v>478</v>
      </c>
      <c r="D185" s="21">
        <v>0</v>
      </c>
      <c r="E185" s="10"/>
      <c r="F185" s="10"/>
      <c r="G185" s="10"/>
      <c r="H185" s="10">
        <v>1209300</v>
      </c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>
        <f t="shared" si="17"/>
        <v>1209300</v>
      </c>
      <c r="W185" s="67"/>
    </row>
    <row r="186" spans="1:23" x14ac:dyDescent="0.25">
      <c r="A186" s="44" t="s">
        <v>137</v>
      </c>
      <c r="B186" s="9">
        <v>717</v>
      </c>
      <c r="C186" s="9" t="s">
        <v>149</v>
      </c>
      <c r="D186" s="21">
        <v>0</v>
      </c>
      <c r="E186" s="10">
        <v>304295.73</v>
      </c>
      <c r="F186" s="10"/>
      <c r="G186" s="10">
        <v>-9178.14</v>
      </c>
      <c r="H186" s="10">
        <v>-5000</v>
      </c>
      <c r="I186" s="10">
        <v>-278117.59000000003</v>
      </c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>
        <f t="shared" si="17"/>
        <v>11999.999999999942</v>
      </c>
      <c r="W186" s="15"/>
    </row>
    <row r="187" spans="1:23" x14ac:dyDescent="0.25">
      <c r="A187" s="170" t="s">
        <v>150</v>
      </c>
      <c r="B187" s="171"/>
      <c r="C187" s="45" t="s">
        <v>151</v>
      </c>
      <c r="D187" s="46">
        <f>SUM(D163:D186)</f>
        <v>80260</v>
      </c>
      <c r="E187" s="46">
        <f>SUM(E163:E186)</f>
        <v>311495.73</v>
      </c>
      <c r="F187" s="46"/>
      <c r="G187" s="46">
        <f>SUM(G163:G186)</f>
        <v>-820.52000000000044</v>
      </c>
      <c r="H187" s="46">
        <f>SUM(H163:H186)</f>
        <v>1207528.03</v>
      </c>
      <c r="I187" s="46">
        <f>SUM(I163:I186)</f>
        <v>-273651.22000000003</v>
      </c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>
        <f>SUM(U163:U186)</f>
        <v>1324812.02</v>
      </c>
      <c r="V187" s="65"/>
    </row>
    <row r="188" spans="1:23" x14ac:dyDescent="0.25">
      <c r="A188" s="168" t="s">
        <v>152</v>
      </c>
      <c r="B188" s="169"/>
      <c r="C188" s="27" t="s">
        <v>153</v>
      </c>
      <c r="D188" s="28">
        <f>SUM(D187)</f>
        <v>80260</v>
      </c>
      <c r="E188" s="28">
        <f>E187</f>
        <v>311495.73</v>
      </c>
      <c r="F188" s="28"/>
      <c r="G188" s="28">
        <f>G187</f>
        <v>-820.52000000000044</v>
      </c>
      <c r="H188" s="28">
        <f>H187</f>
        <v>1207528.03</v>
      </c>
      <c r="I188" s="28">
        <f>I187</f>
        <v>-273651.22000000003</v>
      </c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>
        <f>U187</f>
        <v>1324812.02</v>
      </c>
      <c r="V188" s="15"/>
    </row>
    <row r="189" spans="1:23" s="1" customFormat="1" x14ac:dyDescent="0.25">
      <c r="A189" s="44" t="s">
        <v>154</v>
      </c>
      <c r="B189" s="9">
        <v>633006</v>
      </c>
      <c r="C189" s="9" t="s">
        <v>347</v>
      </c>
      <c r="D189" s="11">
        <v>0</v>
      </c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>
        <f t="shared" ref="U189:U206" si="18">SUM(D189:T189)</f>
        <v>0</v>
      </c>
    </row>
    <row r="190" spans="1:23" x14ac:dyDescent="0.25">
      <c r="A190" s="44"/>
      <c r="B190" s="9">
        <v>635</v>
      </c>
      <c r="C190" s="9" t="s">
        <v>381</v>
      </c>
      <c r="D190" s="66">
        <v>0</v>
      </c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>
        <f t="shared" si="18"/>
        <v>0</v>
      </c>
    </row>
    <row r="191" spans="1:23" x14ac:dyDescent="0.25">
      <c r="A191" s="44" t="s">
        <v>154</v>
      </c>
      <c r="B191" s="9">
        <v>637005</v>
      </c>
      <c r="C191" s="9" t="s">
        <v>155</v>
      </c>
      <c r="D191" s="11">
        <v>0</v>
      </c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>
        <f t="shared" si="18"/>
        <v>0</v>
      </c>
    </row>
    <row r="192" spans="1:23" x14ac:dyDescent="0.25">
      <c r="A192" s="63" t="s">
        <v>154</v>
      </c>
      <c r="B192" s="64">
        <v>641001</v>
      </c>
      <c r="C192" s="64" t="s">
        <v>156</v>
      </c>
      <c r="D192" s="11">
        <v>0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>
        <f t="shared" si="18"/>
        <v>0</v>
      </c>
      <c r="W192" s="67"/>
    </row>
    <row r="193" spans="1:22" x14ac:dyDescent="0.25">
      <c r="A193" s="44" t="s">
        <v>154</v>
      </c>
      <c r="B193" s="9">
        <v>716</v>
      </c>
      <c r="C193" s="9" t="s">
        <v>157</v>
      </c>
      <c r="D193" s="21">
        <v>0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>
        <f t="shared" si="18"/>
        <v>0</v>
      </c>
    </row>
    <row r="194" spans="1:22" x14ac:dyDescent="0.25">
      <c r="A194" s="44" t="s">
        <v>154</v>
      </c>
      <c r="B194" s="9">
        <v>716</v>
      </c>
      <c r="C194" s="9" t="s">
        <v>158</v>
      </c>
      <c r="D194" s="21">
        <v>0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>
        <f t="shared" si="18"/>
        <v>0</v>
      </c>
    </row>
    <row r="195" spans="1:22" x14ac:dyDescent="0.25">
      <c r="A195" s="44" t="s">
        <v>154</v>
      </c>
      <c r="B195" s="9">
        <v>716</v>
      </c>
      <c r="C195" s="9" t="s">
        <v>159</v>
      </c>
      <c r="D195" s="21">
        <v>0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>
        <f t="shared" si="18"/>
        <v>0</v>
      </c>
    </row>
    <row r="196" spans="1:22" x14ac:dyDescent="0.25">
      <c r="A196" s="44" t="s">
        <v>154</v>
      </c>
      <c r="B196" s="9">
        <v>716</v>
      </c>
      <c r="C196" s="9" t="s">
        <v>314</v>
      </c>
      <c r="D196" s="21">
        <v>0</v>
      </c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>
        <f t="shared" si="18"/>
        <v>0</v>
      </c>
    </row>
    <row r="197" spans="1:22" x14ac:dyDescent="0.25">
      <c r="A197" s="44" t="s">
        <v>154</v>
      </c>
      <c r="B197" s="9">
        <v>700</v>
      </c>
      <c r="C197" s="9" t="s">
        <v>384</v>
      </c>
      <c r="D197" s="21">
        <v>0</v>
      </c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>
        <f t="shared" si="18"/>
        <v>0</v>
      </c>
    </row>
    <row r="198" spans="1:22" x14ac:dyDescent="0.25">
      <c r="A198" s="44" t="s">
        <v>364</v>
      </c>
      <c r="B198" s="9">
        <v>600</v>
      </c>
      <c r="C198" s="9" t="s">
        <v>365</v>
      </c>
      <c r="D198" s="11">
        <v>0</v>
      </c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>
        <f t="shared" si="18"/>
        <v>0</v>
      </c>
    </row>
    <row r="199" spans="1:22" x14ac:dyDescent="0.25">
      <c r="A199" s="44" t="s">
        <v>364</v>
      </c>
      <c r="B199" s="9">
        <v>700</v>
      </c>
      <c r="C199" s="9" t="s">
        <v>366</v>
      </c>
      <c r="D199" s="21">
        <v>0</v>
      </c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>
        <f t="shared" si="18"/>
        <v>0</v>
      </c>
    </row>
    <row r="200" spans="1:22" x14ac:dyDescent="0.25">
      <c r="A200" s="44" t="s">
        <v>154</v>
      </c>
      <c r="B200" s="9">
        <v>717</v>
      </c>
      <c r="C200" s="9" t="s">
        <v>160</v>
      </c>
      <c r="D200" s="21">
        <v>165000</v>
      </c>
      <c r="E200" s="10"/>
      <c r="F200" s="10"/>
      <c r="G200" s="10"/>
      <c r="H200" s="10"/>
      <c r="I200" s="10">
        <v>8600</v>
      </c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>
        <f t="shared" si="18"/>
        <v>173600</v>
      </c>
    </row>
    <row r="201" spans="1:22" x14ac:dyDescent="0.25">
      <c r="A201" s="48" t="s">
        <v>154</v>
      </c>
      <c r="B201" s="17">
        <v>711</v>
      </c>
      <c r="C201" s="17" t="s">
        <v>423</v>
      </c>
      <c r="D201" s="21">
        <v>35080</v>
      </c>
      <c r="E201" s="10"/>
      <c r="F201" s="10"/>
      <c r="G201" s="10"/>
      <c r="H201" s="10">
        <v>-20000</v>
      </c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>
        <f t="shared" si="18"/>
        <v>15080</v>
      </c>
    </row>
    <row r="202" spans="1:22" x14ac:dyDescent="0.25">
      <c r="A202" s="44" t="s">
        <v>154</v>
      </c>
      <c r="B202" s="9">
        <v>717002</v>
      </c>
      <c r="C202" s="9" t="s">
        <v>320</v>
      </c>
      <c r="D202" s="21">
        <v>0</v>
      </c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>
        <f t="shared" si="18"/>
        <v>0</v>
      </c>
    </row>
    <row r="203" spans="1:22" x14ac:dyDescent="0.25">
      <c r="A203" s="44" t="s">
        <v>154</v>
      </c>
      <c r="B203" s="9"/>
      <c r="C203" s="9" t="s">
        <v>315</v>
      </c>
      <c r="D203" s="21">
        <v>0</v>
      </c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>
        <f t="shared" si="18"/>
        <v>0</v>
      </c>
    </row>
    <row r="204" spans="1:22" x14ac:dyDescent="0.25">
      <c r="A204" s="44" t="s">
        <v>154</v>
      </c>
      <c r="B204" s="9"/>
      <c r="C204" s="9" t="s">
        <v>316</v>
      </c>
      <c r="D204" s="21">
        <v>0</v>
      </c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>
        <f t="shared" si="18"/>
        <v>0</v>
      </c>
    </row>
    <row r="205" spans="1:22" x14ac:dyDescent="0.25">
      <c r="A205" s="44" t="s">
        <v>154</v>
      </c>
      <c r="B205" s="9">
        <v>717</v>
      </c>
      <c r="C205" s="9" t="s">
        <v>161</v>
      </c>
      <c r="D205" s="21">
        <v>0</v>
      </c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>
        <f t="shared" si="18"/>
        <v>0</v>
      </c>
    </row>
    <row r="206" spans="1:22" x14ac:dyDescent="0.25">
      <c r="A206" s="63" t="s">
        <v>154</v>
      </c>
      <c r="B206" s="64">
        <v>721</v>
      </c>
      <c r="C206" s="64" t="s">
        <v>162</v>
      </c>
      <c r="D206" s="21">
        <v>0</v>
      </c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>
        <f t="shared" si="18"/>
        <v>0</v>
      </c>
    </row>
    <row r="207" spans="1:22" x14ac:dyDescent="0.25">
      <c r="A207" s="168" t="s">
        <v>163</v>
      </c>
      <c r="B207" s="169"/>
      <c r="C207" s="27" t="s">
        <v>164</v>
      </c>
      <c r="D207" s="28">
        <f t="shared" ref="D207" si="19">SUM(D189:D206)</f>
        <v>200080</v>
      </c>
      <c r="E207" s="28">
        <f>SUM(E189:E206)</f>
        <v>0</v>
      </c>
      <c r="F207" s="28"/>
      <c r="G207" s="28"/>
      <c r="H207" s="28">
        <f>SUM(H189:H206)</f>
        <v>-20000</v>
      </c>
      <c r="I207" s="28">
        <f>SUM(I189:I206)</f>
        <v>8600</v>
      </c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>
        <f>SUM(U189:U206)</f>
        <v>188680</v>
      </c>
      <c r="V207" s="15"/>
    </row>
    <row r="208" spans="1:22" x14ac:dyDescent="0.25">
      <c r="A208" s="44"/>
      <c r="B208" s="9" t="s">
        <v>165</v>
      </c>
      <c r="C208" s="16" t="s">
        <v>166</v>
      </c>
      <c r="D208" s="11">
        <v>1956902</v>
      </c>
      <c r="E208" s="10">
        <v>398349</v>
      </c>
      <c r="F208" s="10"/>
      <c r="G208" s="10"/>
      <c r="H208" s="10">
        <v>652</v>
      </c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>
        <f t="shared" ref="U208:U233" si="20">SUM(D208:T208)</f>
        <v>2355903</v>
      </c>
    </row>
    <row r="209" spans="1:22" x14ac:dyDescent="0.25">
      <c r="A209" s="44"/>
      <c r="B209" s="9"/>
      <c r="C209" s="16" t="s">
        <v>167</v>
      </c>
      <c r="D209" s="11">
        <v>0</v>
      </c>
      <c r="E209" s="10">
        <v>17420.96</v>
      </c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>
        <f t="shared" si="20"/>
        <v>17420.96</v>
      </c>
    </row>
    <row r="210" spans="1:22" x14ac:dyDescent="0.25">
      <c r="A210" s="44"/>
      <c r="B210" s="9"/>
      <c r="C210" s="16" t="s">
        <v>168</v>
      </c>
      <c r="D210" s="11">
        <v>26624</v>
      </c>
      <c r="E210" s="10">
        <v>320</v>
      </c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>
        <f t="shared" si="20"/>
        <v>26944</v>
      </c>
      <c r="V210" s="15"/>
    </row>
    <row r="211" spans="1:22" x14ac:dyDescent="0.25">
      <c r="A211" s="44"/>
      <c r="B211" s="9"/>
      <c r="C211" s="16" t="s">
        <v>443</v>
      </c>
      <c r="D211" s="11">
        <v>18462</v>
      </c>
      <c r="E211" s="10"/>
      <c r="F211" s="10">
        <v>6</v>
      </c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>
        <f t="shared" si="20"/>
        <v>18468</v>
      </c>
      <c r="V211" s="15"/>
    </row>
    <row r="212" spans="1:22" x14ac:dyDescent="0.25">
      <c r="A212" s="44"/>
      <c r="B212" s="9"/>
      <c r="C212" s="16" t="s">
        <v>169</v>
      </c>
      <c r="D212" s="11">
        <v>0</v>
      </c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>
        <f t="shared" si="20"/>
        <v>0</v>
      </c>
    </row>
    <row r="213" spans="1:22" x14ac:dyDescent="0.25">
      <c r="A213" s="44"/>
      <c r="B213" s="9"/>
      <c r="C213" s="16" t="s">
        <v>170</v>
      </c>
      <c r="D213" s="11">
        <v>0</v>
      </c>
      <c r="E213" s="10"/>
      <c r="F213" s="10">
        <v>57504</v>
      </c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>
        <f t="shared" si="20"/>
        <v>57504</v>
      </c>
    </row>
    <row r="214" spans="1:22" x14ac:dyDescent="0.25">
      <c r="A214" s="44"/>
      <c r="B214" s="9"/>
      <c r="C214" s="16" t="s">
        <v>421</v>
      </c>
      <c r="D214" s="11">
        <v>63041</v>
      </c>
      <c r="E214" s="10"/>
      <c r="F214" s="10">
        <v>-2355</v>
      </c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>
        <f t="shared" si="20"/>
        <v>60686</v>
      </c>
    </row>
    <row r="215" spans="1:22" x14ac:dyDescent="0.25">
      <c r="A215" s="44"/>
      <c r="B215" s="9"/>
      <c r="C215" s="16" t="s">
        <v>465</v>
      </c>
      <c r="D215" s="11">
        <v>0</v>
      </c>
      <c r="E215" s="10"/>
      <c r="F215" s="10">
        <v>7560</v>
      </c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>
        <f t="shared" si="20"/>
        <v>7560</v>
      </c>
    </row>
    <row r="216" spans="1:22" x14ac:dyDescent="0.25">
      <c r="A216" s="44"/>
      <c r="B216" s="9"/>
      <c r="C216" s="16" t="s">
        <v>35</v>
      </c>
      <c r="D216" s="11">
        <v>0</v>
      </c>
      <c r="E216" s="10"/>
      <c r="F216" s="10"/>
      <c r="G216" s="10"/>
      <c r="H216" s="10">
        <v>7220</v>
      </c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>
        <f t="shared" si="20"/>
        <v>7220</v>
      </c>
    </row>
    <row r="217" spans="1:22" x14ac:dyDescent="0.25">
      <c r="A217" s="44"/>
      <c r="B217" s="9"/>
      <c r="C217" s="16" t="s">
        <v>36</v>
      </c>
      <c r="D217" s="11">
        <v>0</v>
      </c>
      <c r="E217" s="10">
        <v>12750</v>
      </c>
      <c r="F217" s="10"/>
      <c r="G217" s="10"/>
      <c r="H217" s="10">
        <v>-150</v>
      </c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>
        <f t="shared" si="20"/>
        <v>12600</v>
      </c>
    </row>
    <row r="218" spans="1:22" x14ac:dyDescent="0.25">
      <c r="A218" s="44"/>
      <c r="B218" s="9"/>
      <c r="C218" s="16" t="s">
        <v>37</v>
      </c>
      <c r="D218" s="11">
        <v>0</v>
      </c>
      <c r="E218" s="10">
        <v>15450</v>
      </c>
      <c r="F218" s="10">
        <v>-1200</v>
      </c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>
        <f t="shared" si="20"/>
        <v>14250</v>
      </c>
    </row>
    <row r="219" spans="1:22" x14ac:dyDescent="0.25">
      <c r="A219" s="44"/>
      <c r="B219" s="9"/>
      <c r="C219" s="16" t="s">
        <v>371</v>
      </c>
      <c r="D219" s="11">
        <v>0</v>
      </c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>
        <f t="shared" si="20"/>
        <v>0</v>
      </c>
    </row>
    <row r="220" spans="1:22" x14ac:dyDescent="0.25">
      <c r="A220" s="59"/>
      <c r="B220" s="16"/>
      <c r="C220" s="16" t="s">
        <v>391</v>
      </c>
      <c r="D220" s="11">
        <v>0</v>
      </c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>
        <f t="shared" si="20"/>
        <v>0</v>
      </c>
    </row>
    <row r="221" spans="1:22" x14ac:dyDescent="0.25">
      <c r="A221" s="59"/>
      <c r="B221" s="16"/>
      <c r="C221" s="16" t="s">
        <v>436</v>
      </c>
      <c r="D221" s="11">
        <v>0</v>
      </c>
      <c r="E221" s="10"/>
      <c r="F221" s="10"/>
      <c r="G221" s="10"/>
      <c r="H221" s="10">
        <v>2180</v>
      </c>
      <c r="I221" s="10">
        <v>2616</v>
      </c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>
        <f t="shared" si="20"/>
        <v>4796</v>
      </c>
    </row>
    <row r="222" spans="1:22" x14ac:dyDescent="0.25">
      <c r="A222" s="44"/>
      <c r="B222" s="9"/>
      <c r="C222" s="16" t="s">
        <v>171</v>
      </c>
      <c r="D222" s="11">
        <v>1551224</v>
      </c>
      <c r="E222" s="10">
        <v>55114</v>
      </c>
      <c r="F222" s="10"/>
      <c r="G222" s="10"/>
      <c r="H222" s="10">
        <v>-9133</v>
      </c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>
        <f t="shared" si="20"/>
        <v>1597205</v>
      </c>
      <c r="V222" s="51"/>
    </row>
    <row r="223" spans="1:22" x14ac:dyDescent="0.25">
      <c r="A223" s="44"/>
      <c r="B223" s="9"/>
      <c r="C223" s="16" t="s">
        <v>385</v>
      </c>
      <c r="D223" s="21">
        <v>0</v>
      </c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>
        <f t="shared" si="20"/>
        <v>0</v>
      </c>
      <c r="V223" s="67"/>
    </row>
    <row r="224" spans="1:22" x14ac:dyDescent="0.25">
      <c r="A224" s="44"/>
      <c r="B224" s="9"/>
      <c r="C224" s="16" t="s">
        <v>332</v>
      </c>
      <c r="D224" s="11">
        <v>0</v>
      </c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>
        <f t="shared" si="20"/>
        <v>0</v>
      </c>
      <c r="V224" s="67"/>
    </row>
    <row r="225" spans="1:23" x14ac:dyDescent="0.25">
      <c r="A225" s="59"/>
      <c r="B225" s="16"/>
      <c r="C225" s="16" t="s">
        <v>172</v>
      </c>
      <c r="D225" s="11">
        <v>0</v>
      </c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>
        <f t="shared" si="20"/>
        <v>0</v>
      </c>
    </row>
    <row r="226" spans="1:23" x14ac:dyDescent="0.25">
      <c r="A226" s="59"/>
      <c r="B226" s="16"/>
      <c r="C226" s="16" t="s">
        <v>173</v>
      </c>
      <c r="D226" s="11">
        <v>0</v>
      </c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>
        <f t="shared" si="20"/>
        <v>0</v>
      </c>
    </row>
    <row r="227" spans="1:23" x14ac:dyDescent="0.25">
      <c r="A227" s="59"/>
      <c r="B227" s="16"/>
      <c r="C227" s="16" t="s">
        <v>367</v>
      </c>
      <c r="D227" s="11">
        <v>0</v>
      </c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>
        <f t="shared" si="20"/>
        <v>0</v>
      </c>
    </row>
    <row r="228" spans="1:23" x14ac:dyDescent="0.25">
      <c r="A228" s="59"/>
      <c r="B228" s="16"/>
      <c r="C228" s="16" t="s">
        <v>38</v>
      </c>
      <c r="D228" s="11">
        <v>0</v>
      </c>
      <c r="E228" s="10"/>
      <c r="F228" s="10">
        <v>1518.4</v>
      </c>
      <c r="G228" s="10"/>
      <c r="H228" s="10">
        <v>56560.800000000003</v>
      </c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>
        <f t="shared" si="20"/>
        <v>58079.200000000004</v>
      </c>
    </row>
    <row r="229" spans="1:23" x14ac:dyDescent="0.25">
      <c r="A229" s="59"/>
      <c r="B229" s="16"/>
      <c r="C229" s="16" t="s">
        <v>479</v>
      </c>
      <c r="D229" s="11">
        <v>0</v>
      </c>
      <c r="E229" s="10"/>
      <c r="F229" s="10"/>
      <c r="G229" s="10"/>
      <c r="H229" s="10">
        <v>10275</v>
      </c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>
        <f>SUM(D229:T229)</f>
        <v>10275</v>
      </c>
    </row>
    <row r="230" spans="1:23" x14ac:dyDescent="0.25">
      <c r="A230" s="59"/>
      <c r="B230" s="16"/>
      <c r="C230" s="16" t="s">
        <v>358</v>
      </c>
      <c r="D230" s="11">
        <v>0</v>
      </c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>
        <f t="shared" si="20"/>
        <v>0</v>
      </c>
    </row>
    <row r="231" spans="1:23" x14ac:dyDescent="0.25">
      <c r="A231" s="59"/>
      <c r="B231" s="16"/>
      <c r="C231" s="16" t="s">
        <v>379</v>
      </c>
      <c r="D231" s="11">
        <v>0</v>
      </c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>
        <f t="shared" si="20"/>
        <v>0</v>
      </c>
    </row>
    <row r="232" spans="1:23" x14ac:dyDescent="0.25">
      <c r="A232" s="68"/>
      <c r="B232" s="69"/>
      <c r="C232" s="52" t="s">
        <v>174</v>
      </c>
      <c r="D232" s="11">
        <v>11360</v>
      </c>
      <c r="E232" s="10">
        <v>6569.99</v>
      </c>
      <c r="F232" s="10"/>
      <c r="G232" s="10"/>
      <c r="H232" s="10">
        <v>3339.56</v>
      </c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>
        <f t="shared" si="20"/>
        <v>21269.55</v>
      </c>
    </row>
    <row r="233" spans="1:23" x14ac:dyDescent="0.25">
      <c r="A233" s="136"/>
      <c r="B233" s="137"/>
      <c r="C233" s="52" t="s">
        <v>441</v>
      </c>
      <c r="D233" s="11">
        <v>162000</v>
      </c>
      <c r="E233" s="10"/>
      <c r="F233" s="10"/>
      <c r="G233" s="10"/>
      <c r="H233" s="10">
        <v>5272</v>
      </c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>
        <f t="shared" si="20"/>
        <v>167272</v>
      </c>
    </row>
    <row r="234" spans="1:23" x14ac:dyDescent="0.25">
      <c r="A234" s="176"/>
      <c r="B234" s="177"/>
      <c r="C234" s="45" t="s">
        <v>175</v>
      </c>
      <c r="D234" s="46">
        <f>SUM(D208:D233)</f>
        <v>3789613</v>
      </c>
      <c r="E234" s="46">
        <f>SUM(E208:E233)</f>
        <v>505973.95</v>
      </c>
      <c r="F234" s="46">
        <f>SUM(F208:F233)</f>
        <v>63033.4</v>
      </c>
      <c r="G234" s="46"/>
      <c r="H234" s="46">
        <f>SUM(H208:H233)</f>
        <v>76216.36</v>
      </c>
      <c r="I234" s="46">
        <f>SUM(I208:I233)</f>
        <v>2616</v>
      </c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>
        <f>SUM(U208:U233)</f>
        <v>4437452.71</v>
      </c>
      <c r="V234" s="15"/>
    </row>
    <row r="235" spans="1:23" x14ac:dyDescent="0.25">
      <c r="A235" s="70"/>
      <c r="B235" s="45"/>
      <c r="C235" s="45" t="s">
        <v>380</v>
      </c>
      <c r="D235" s="46">
        <v>0</v>
      </c>
      <c r="E235" s="150"/>
      <c r="F235" s="150"/>
      <c r="G235" s="150"/>
      <c r="H235" s="150">
        <v>8394.1</v>
      </c>
      <c r="I235" s="150"/>
      <c r="J235" s="150"/>
      <c r="K235" s="150"/>
      <c r="L235" s="150"/>
      <c r="M235" s="150"/>
      <c r="N235" s="150"/>
      <c r="O235" s="150"/>
      <c r="P235" s="150"/>
      <c r="Q235" s="150"/>
      <c r="R235" s="150"/>
      <c r="S235" s="150"/>
      <c r="T235" s="150"/>
      <c r="U235" s="150">
        <f t="shared" ref="U235:U243" si="21">SUM(D235:T235)</f>
        <v>8394.1</v>
      </c>
    </row>
    <row r="236" spans="1:23" x14ac:dyDescent="0.25">
      <c r="A236" s="71"/>
      <c r="B236" s="72"/>
      <c r="C236" s="45" t="s">
        <v>398</v>
      </c>
      <c r="D236" s="46">
        <v>0</v>
      </c>
      <c r="E236" s="150">
        <v>2056.41</v>
      </c>
      <c r="F236" s="150"/>
      <c r="G236" s="150"/>
      <c r="H236" s="150"/>
      <c r="I236" s="150"/>
      <c r="J236" s="150"/>
      <c r="K236" s="150"/>
      <c r="L236" s="150"/>
      <c r="M236" s="150"/>
      <c r="N236" s="150"/>
      <c r="O236" s="150"/>
      <c r="P236" s="150"/>
      <c r="Q236" s="150"/>
      <c r="R236" s="150"/>
      <c r="S236" s="150"/>
      <c r="T236" s="150"/>
      <c r="U236" s="150">
        <f t="shared" si="21"/>
        <v>2056.41</v>
      </c>
    </row>
    <row r="237" spans="1:23" x14ac:dyDescent="0.25">
      <c r="A237" s="71"/>
      <c r="B237" s="72"/>
      <c r="C237" s="45" t="s">
        <v>392</v>
      </c>
      <c r="D237" s="46">
        <v>0</v>
      </c>
      <c r="E237" s="150"/>
      <c r="F237" s="150"/>
      <c r="G237" s="150"/>
      <c r="H237" s="150"/>
      <c r="I237" s="150"/>
      <c r="J237" s="150"/>
      <c r="K237" s="150"/>
      <c r="L237" s="150"/>
      <c r="M237" s="150"/>
      <c r="N237" s="150"/>
      <c r="O237" s="150"/>
      <c r="P237" s="150"/>
      <c r="Q237" s="150"/>
      <c r="R237" s="150"/>
      <c r="S237" s="150"/>
      <c r="T237" s="150"/>
      <c r="U237" s="150">
        <f t="shared" si="21"/>
        <v>0</v>
      </c>
    </row>
    <row r="238" spans="1:23" x14ac:dyDescent="0.25">
      <c r="A238" s="178"/>
      <c r="B238" s="179"/>
      <c r="C238" s="45" t="s">
        <v>176</v>
      </c>
      <c r="D238" s="73">
        <v>0</v>
      </c>
      <c r="E238" s="150"/>
      <c r="F238" s="150"/>
      <c r="G238" s="150"/>
      <c r="H238" s="150"/>
      <c r="I238" s="150"/>
      <c r="J238" s="150"/>
      <c r="K238" s="150"/>
      <c r="L238" s="150"/>
      <c r="M238" s="150"/>
      <c r="N238" s="150"/>
      <c r="O238" s="150"/>
      <c r="P238" s="150"/>
      <c r="Q238" s="150"/>
      <c r="R238" s="150"/>
      <c r="S238" s="150"/>
      <c r="T238" s="150"/>
      <c r="U238" s="150">
        <f t="shared" si="21"/>
        <v>0</v>
      </c>
    </row>
    <row r="239" spans="1:23" x14ac:dyDescent="0.25">
      <c r="A239" s="74"/>
      <c r="B239" s="75"/>
      <c r="C239" s="45" t="s">
        <v>331</v>
      </c>
      <c r="D239" s="73">
        <v>0</v>
      </c>
      <c r="E239" s="150"/>
      <c r="F239" s="150"/>
      <c r="G239" s="150"/>
      <c r="H239" s="150"/>
      <c r="I239" s="150"/>
      <c r="J239" s="150"/>
      <c r="K239" s="150"/>
      <c r="L239" s="150"/>
      <c r="M239" s="150"/>
      <c r="N239" s="150"/>
      <c r="O239" s="150"/>
      <c r="P239" s="150"/>
      <c r="Q239" s="150"/>
      <c r="R239" s="150"/>
      <c r="S239" s="150"/>
      <c r="T239" s="150"/>
      <c r="U239" s="150">
        <f t="shared" si="21"/>
        <v>0</v>
      </c>
      <c r="V239" s="108"/>
    </row>
    <row r="240" spans="1:23" x14ac:dyDescent="0.25">
      <c r="A240" s="74"/>
      <c r="B240" s="75"/>
      <c r="C240" s="45" t="s">
        <v>368</v>
      </c>
      <c r="D240" s="73">
        <v>0</v>
      </c>
      <c r="E240" s="150"/>
      <c r="F240" s="150"/>
      <c r="G240" s="150"/>
      <c r="H240" s="150"/>
      <c r="I240" s="150"/>
      <c r="J240" s="150"/>
      <c r="K240" s="150"/>
      <c r="L240" s="150"/>
      <c r="M240" s="150"/>
      <c r="N240" s="150"/>
      <c r="O240" s="150"/>
      <c r="P240" s="150"/>
      <c r="Q240" s="150"/>
      <c r="R240" s="150"/>
      <c r="S240" s="150"/>
      <c r="T240" s="150"/>
      <c r="U240" s="150">
        <f t="shared" si="21"/>
        <v>0</v>
      </c>
      <c r="W240" s="15"/>
    </row>
    <row r="241" spans="1:22" x14ac:dyDescent="0.25">
      <c r="A241" s="176"/>
      <c r="B241" s="177"/>
      <c r="C241" s="45" t="s">
        <v>172</v>
      </c>
      <c r="D241" s="73">
        <v>0</v>
      </c>
      <c r="E241" s="150"/>
      <c r="F241" s="150"/>
      <c r="G241" s="150"/>
      <c r="H241" s="150"/>
      <c r="I241" s="150"/>
      <c r="J241" s="150"/>
      <c r="K241" s="150"/>
      <c r="L241" s="150"/>
      <c r="M241" s="150"/>
      <c r="N241" s="150"/>
      <c r="O241" s="150"/>
      <c r="P241" s="150"/>
      <c r="Q241" s="150"/>
      <c r="R241" s="150"/>
      <c r="S241" s="150"/>
      <c r="T241" s="150"/>
      <c r="U241" s="150">
        <f t="shared" si="21"/>
        <v>0</v>
      </c>
    </row>
    <row r="242" spans="1:22" x14ac:dyDescent="0.25">
      <c r="A242" s="76" t="s">
        <v>177</v>
      </c>
      <c r="B242" s="77" t="s">
        <v>111</v>
      </c>
      <c r="C242" s="45" t="s">
        <v>39</v>
      </c>
      <c r="D242" s="78">
        <v>25645</v>
      </c>
      <c r="E242" s="150">
        <v>184</v>
      </c>
      <c r="F242" s="150">
        <v>-508</v>
      </c>
      <c r="G242" s="150"/>
      <c r="H242" s="150">
        <v>1897</v>
      </c>
      <c r="I242" s="150"/>
      <c r="J242" s="150"/>
      <c r="K242" s="150"/>
      <c r="L242" s="150"/>
      <c r="M242" s="150"/>
      <c r="N242" s="150"/>
      <c r="O242" s="150"/>
      <c r="P242" s="150"/>
      <c r="Q242" s="150"/>
      <c r="R242" s="150"/>
      <c r="S242" s="150"/>
      <c r="T242" s="150"/>
      <c r="U242" s="150">
        <f t="shared" si="21"/>
        <v>27218</v>
      </c>
    </row>
    <row r="243" spans="1:22" x14ac:dyDescent="0.25">
      <c r="A243" s="79" t="s">
        <v>178</v>
      </c>
      <c r="B243" s="80" t="s">
        <v>179</v>
      </c>
      <c r="C243" s="45" t="s">
        <v>180</v>
      </c>
      <c r="D243" s="78">
        <v>0</v>
      </c>
      <c r="E243" s="150"/>
      <c r="F243" s="150"/>
      <c r="G243" s="150"/>
      <c r="H243" s="150"/>
      <c r="I243" s="150"/>
      <c r="J243" s="150"/>
      <c r="K243" s="150"/>
      <c r="L243" s="150"/>
      <c r="M243" s="150"/>
      <c r="N243" s="150"/>
      <c r="O243" s="150"/>
      <c r="P243" s="150"/>
      <c r="Q243" s="150"/>
      <c r="R243" s="150"/>
      <c r="S243" s="150"/>
      <c r="T243" s="150"/>
      <c r="U243" s="150">
        <f t="shared" si="21"/>
        <v>0</v>
      </c>
    </row>
    <row r="244" spans="1:22" x14ac:dyDescent="0.25">
      <c r="A244" s="168" t="s">
        <v>181</v>
      </c>
      <c r="B244" s="169"/>
      <c r="C244" s="27" t="s">
        <v>182</v>
      </c>
      <c r="D244" s="28">
        <f>SUM(D234:D243)</f>
        <v>3815258</v>
      </c>
      <c r="E244" s="28">
        <f>E234+E235+E236+E237+E238+E239+E240+E241+E242+E243</f>
        <v>508214.36</v>
      </c>
      <c r="F244" s="28">
        <f>F234+F235+F236+F237+F238+F239+F240+F241+F242+F243</f>
        <v>62525.4</v>
      </c>
      <c r="G244" s="28"/>
      <c r="H244" s="28">
        <f>H234+H235+H236+H237+H238+H239+H240+H241+H242+H243</f>
        <v>86507.46</v>
      </c>
      <c r="I244" s="28">
        <f>I234+I235+I236+I237+I238+I239+I240+I241+I242+I243</f>
        <v>2616</v>
      </c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>
        <f>U234+U235+U236+U237+U238+U239+U240+U241+U242+U243</f>
        <v>4475121.22</v>
      </c>
      <c r="V244" s="15"/>
    </row>
    <row r="245" spans="1:22" x14ac:dyDescent="0.25">
      <c r="A245" s="44" t="s">
        <v>72</v>
      </c>
      <c r="B245" s="9">
        <v>633016</v>
      </c>
      <c r="C245" s="9" t="s">
        <v>183</v>
      </c>
      <c r="D245" s="11">
        <v>33674</v>
      </c>
      <c r="E245" s="10"/>
      <c r="F245" s="10"/>
      <c r="G245" s="10"/>
      <c r="H245" s="10">
        <v>1500</v>
      </c>
      <c r="I245" s="10">
        <v>9388.6</v>
      </c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>
        <f t="shared" ref="U245:U252" si="22">SUM(D245:T245)</f>
        <v>44562.6</v>
      </c>
    </row>
    <row r="246" spans="1:22" x14ac:dyDescent="0.25">
      <c r="A246" s="44" t="s">
        <v>72</v>
      </c>
      <c r="B246" s="9">
        <v>633016</v>
      </c>
      <c r="C246" s="9" t="s">
        <v>184</v>
      </c>
      <c r="D246" s="11">
        <v>0</v>
      </c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>
        <f t="shared" si="22"/>
        <v>0</v>
      </c>
    </row>
    <row r="247" spans="1:22" x14ac:dyDescent="0.25">
      <c r="A247" s="44" t="s">
        <v>72</v>
      </c>
      <c r="B247" s="9">
        <v>633018</v>
      </c>
      <c r="C247" s="9" t="s">
        <v>185</v>
      </c>
      <c r="D247" s="11">
        <v>2000</v>
      </c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>
        <f t="shared" si="22"/>
        <v>2000</v>
      </c>
    </row>
    <row r="248" spans="1:22" x14ac:dyDescent="0.25">
      <c r="A248" s="59" t="s">
        <v>72</v>
      </c>
      <c r="B248" s="16">
        <v>637002</v>
      </c>
      <c r="C248" s="16" t="s">
        <v>186</v>
      </c>
      <c r="D248" s="11">
        <v>0</v>
      </c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>
        <f t="shared" si="22"/>
        <v>0</v>
      </c>
    </row>
    <row r="249" spans="1:22" x14ac:dyDescent="0.25">
      <c r="A249" s="59" t="s">
        <v>72</v>
      </c>
      <c r="B249" s="16">
        <v>633004</v>
      </c>
      <c r="C249" s="16" t="s">
        <v>187</v>
      </c>
      <c r="D249" s="11">
        <v>0</v>
      </c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>
        <f t="shared" si="22"/>
        <v>0</v>
      </c>
    </row>
    <row r="250" spans="1:22" x14ac:dyDescent="0.25">
      <c r="A250" s="44" t="s">
        <v>72</v>
      </c>
      <c r="B250" s="9">
        <v>633006</v>
      </c>
      <c r="C250" s="9" t="s">
        <v>188</v>
      </c>
      <c r="D250" s="11">
        <v>100</v>
      </c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>
        <f t="shared" si="22"/>
        <v>100</v>
      </c>
    </row>
    <row r="251" spans="1:22" x14ac:dyDescent="0.25">
      <c r="A251" s="44" t="s">
        <v>72</v>
      </c>
      <c r="B251" s="9">
        <v>635004</v>
      </c>
      <c r="C251" s="9" t="s">
        <v>189</v>
      </c>
      <c r="D251" s="11">
        <v>1000</v>
      </c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>
        <f t="shared" si="22"/>
        <v>1000</v>
      </c>
    </row>
    <row r="252" spans="1:22" x14ac:dyDescent="0.25">
      <c r="A252" s="44" t="s">
        <v>72</v>
      </c>
      <c r="B252" s="9">
        <v>635005</v>
      </c>
      <c r="C252" s="9" t="s">
        <v>190</v>
      </c>
      <c r="D252" s="11">
        <v>150</v>
      </c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>
        <f t="shared" si="22"/>
        <v>150</v>
      </c>
    </row>
    <row r="253" spans="1:22" x14ac:dyDescent="0.25">
      <c r="A253" s="170" t="s">
        <v>191</v>
      </c>
      <c r="B253" s="171"/>
      <c r="C253" s="45" t="s">
        <v>192</v>
      </c>
      <c r="D253" s="46">
        <f>SUM(D245:D252)</f>
        <v>36924</v>
      </c>
      <c r="E253" s="46">
        <f>E245+E246+E247+E248+E249+E250+E251+E252</f>
        <v>0</v>
      </c>
      <c r="F253" s="46"/>
      <c r="G253" s="46"/>
      <c r="H253" s="46">
        <f>SUM(H245:H252)</f>
        <v>1500</v>
      </c>
      <c r="I253" s="46">
        <f>SUM(I245:I252)</f>
        <v>9388.6</v>
      </c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>
        <f>SUM(U245:U252)</f>
        <v>47812.6</v>
      </c>
      <c r="V253" s="15"/>
    </row>
    <row r="254" spans="1:22" x14ac:dyDescent="0.25">
      <c r="A254" s="44" t="s">
        <v>72</v>
      </c>
      <c r="B254" s="9">
        <v>632001</v>
      </c>
      <c r="C254" s="9" t="s">
        <v>193</v>
      </c>
      <c r="D254" s="11">
        <v>3850</v>
      </c>
      <c r="E254" s="10"/>
      <c r="F254" s="10"/>
      <c r="G254" s="10">
        <v>213.26</v>
      </c>
      <c r="H254" s="10">
        <v>3221.57</v>
      </c>
      <c r="I254" s="10">
        <v>57.55</v>
      </c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>
        <f>SUM(D254:T254)</f>
        <v>7342.38</v>
      </c>
    </row>
    <row r="255" spans="1:22" x14ac:dyDescent="0.25">
      <c r="A255" s="44" t="s">
        <v>72</v>
      </c>
      <c r="B255" s="9">
        <v>633006</v>
      </c>
      <c r="C255" s="9" t="s">
        <v>334</v>
      </c>
      <c r="D255" s="11">
        <v>0</v>
      </c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>
        <f>SUM(D255:T255)</f>
        <v>0</v>
      </c>
    </row>
    <row r="256" spans="1:22" x14ac:dyDescent="0.25">
      <c r="A256" s="44" t="s">
        <v>72</v>
      </c>
      <c r="B256" s="9">
        <v>635006</v>
      </c>
      <c r="C256" s="9" t="s">
        <v>194</v>
      </c>
      <c r="D256" s="11">
        <v>500</v>
      </c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>
        <f>SUM(D256:T256)</f>
        <v>500</v>
      </c>
    </row>
    <row r="257" spans="1:22" x14ac:dyDescent="0.25">
      <c r="A257" s="44" t="s">
        <v>72</v>
      </c>
      <c r="B257" s="9">
        <v>635006</v>
      </c>
      <c r="C257" s="9" t="s">
        <v>195</v>
      </c>
      <c r="D257" s="11">
        <v>0</v>
      </c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>
        <f>SUM(D257:T257)</f>
        <v>0</v>
      </c>
    </row>
    <row r="258" spans="1:22" x14ac:dyDescent="0.25">
      <c r="A258" s="170" t="s">
        <v>196</v>
      </c>
      <c r="B258" s="171"/>
      <c r="C258" s="45" t="s">
        <v>197</v>
      </c>
      <c r="D258" s="46">
        <f>SUM(D254:D257)</f>
        <v>4350</v>
      </c>
      <c r="E258" s="46">
        <f>E254+E255+E256+E257</f>
        <v>0</v>
      </c>
      <c r="F258" s="46"/>
      <c r="G258" s="46">
        <f>SUM(G254:G257)</f>
        <v>213.26</v>
      </c>
      <c r="H258" s="46">
        <f>SUM(H254:H257)</f>
        <v>3221.57</v>
      </c>
      <c r="I258" s="46">
        <f>SUM(I254:I257)</f>
        <v>57.55</v>
      </c>
      <c r="J258" s="4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>
        <f>SUM(U254:U257)</f>
        <v>7842.38</v>
      </c>
      <c r="V258" s="15"/>
    </row>
    <row r="259" spans="1:22" x14ac:dyDescent="0.25">
      <c r="A259" s="168" t="s">
        <v>198</v>
      </c>
      <c r="B259" s="169"/>
      <c r="C259" s="27" t="s">
        <v>199</v>
      </c>
      <c r="D259" s="28">
        <f t="shared" ref="D259" si="23">SUM(D253+D258)</f>
        <v>41274</v>
      </c>
      <c r="E259" s="28">
        <f>E253+E258</f>
        <v>0</v>
      </c>
      <c r="F259" s="28"/>
      <c r="G259" s="28">
        <f>G252+G258</f>
        <v>213.26</v>
      </c>
      <c r="H259" s="28">
        <f>H253+H258</f>
        <v>4721.57</v>
      </c>
      <c r="I259" s="28">
        <f>I253+I258</f>
        <v>9446.15</v>
      </c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>
        <f>U253+U258</f>
        <v>55654.979999999996</v>
      </c>
      <c r="V259" s="15"/>
    </row>
    <row r="260" spans="1:22" x14ac:dyDescent="0.25">
      <c r="A260" s="44" t="s">
        <v>72</v>
      </c>
      <c r="B260" s="9">
        <v>637002</v>
      </c>
      <c r="C260" s="9" t="s">
        <v>200</v>
      </c>
      <c r="D260" s="11">
        <v>370</v>
      </c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>
        <f t="shared" ref="U260:U278" si="24">SUM(D260:T260)</f>
        <v>370</v>
      </c>
    </row>
    <row r="261" spans="1:22" x14ac:dyDescent="0.25">
      <c r="A261" s="44" t="s">
        <v>72</v>
      </c>
      <c r="B261" s="9">
        <v>637002</v>
      </c>
      <c r="C261" s="9" t="s">
        <v>201</v>
      </c>
      <c r="D261" s="11">
        <v>590</v>
      </c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>
        <f t="shared" si="24"/>
        <v>590</v>
      </c>
    </row>
    <row r="262" spans="1:22" x14ac:dyDescent="0.25">
      <c r="A262" s="44" t="s">
        <v>72</v>
      </c>
      <c r="B262" s="9">
        <v>637002</v>
      </c>
      <c r="C262" s="9" t="s">
        <v>202</v>
      </c>
      <c r="D262" s="11">
        <v>0</v>
      </c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>
        <f t="shared" si="24"/>
        <v>0</v>
      </c>
    </row>
    <row r="263" spans="1:22" x14ac:dyDescent="0.25">
      <c r="A263" s="44" t="s">
        <v>72</v>
      </c>
      <c r="B263" s="9">
        <v>637002</v>
      </c>
      <c r="C263" s="9" t="s">
        <v>203</v>
      </c>
      <c r="D263" s="11">
        <v>1990</v>
      </c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>
        <f t="shared" si="24"/>
        <v>1990</v>
      </c>
    </row>
    <row r="264" spans="1:22" x14ac:dyDescent="0.25">
      <c r="A264" s="44" t="s">
        <v>204</v>
      </c>
      <c r="B264" s="9">
        <v>637002</v>
      </c>
      <c r="C264" s="9" t="s">
        <v>205</v>
      </c>
      <c r="D264" s="11">
        <v>2310</v>
      </c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>
        <f t="shared" si="24"/>
        <v>2310</v>
      </c>
    </row>
    <row r="265" spans="1:22" x14ac:dyDescent="0.25">
      <c r="A265" s="44" t="s">
        <v>204</v>
      </c>
      <c r="B265" s="9">
        <v>637002</v>
      </c>
      <c r="C265" s="9" t="s">
        <v>206</v>
      </c>
      <c r="D265" s="11">
        <v>7800</v>
      </c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>
        <f t="shared" si="24"/>
        <v>7800</v>
      </c>
    </row>
    <row r="266" spans="1:22" x14ac:dyDescent="0.25">
      <c r="A266" s="44" t="s">
        <v>72</v>
      </c>
      <c r="B266" s="9">
        <v>637002</v>
      </c>
      <c r="C266" s="9" t="s">
        <v>447</v>
      </c>
      <c r="D266" s="11">
        <v>1560</v>
      </c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>
        <f t="shared" si="24"/>
        <v>1560</v>
      </c>
    </row>
    <row r="267" spans="1:22" x14ac:dyDescent="0.25">
      <c r="A267" s="44" t="s">
        <v>72</v>
      </c>
      <c r="B267" s="9">
        <v>637002</v>
      </c>
      <c r="C267" s="9" t="s">
        <v>448</v>
      </c>
      <c r="D267" s="11">
        <v>7100</v>
      </c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>
        <f t="shared" si="24"/>
        <v>7100</v>
      </c>
    </row>
    <row r="268" spans="1:22" x14ac:dyDescent="0.25">
      <c r="A268" s="44" t="s">
        <v>72</v>
      </c>
      <c r="B268" s="9">
        <v>637002</v>
      </c>
      <c r="C268" s="9" t="s">
        <v>319</v>
      </c>
      <c r="D268" s="11">
        <v>3070</v>
      </c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>
        <f t="shared" si="24"/>
        <v>3070</v>
      </c>
    </row>
    <row r="269" spans="1:22" x14ac:dyDescent="0.25">
      <c r="A269" s="44" t="s">
        <v>204</v>
      </c>
      <c r="B269" s="9">
        <v>642001</v>
      </c>
      <c r="C269" s="9" t="s">
        <v>207</v>
      </c>
      <c r="D269" s="11">
        <v>6160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>
        <f t="shared" si="24"/>
        <v>6160</v>
      </c>
    </row>
    <row r="270" spans="1:22" x14ac:dyDescent="0.25">
      <c r="A270" s="44" t="s">
        <v>72</v>
      </c>
      <c r="B270" s="9">
        <v>637002</v>
      </c>
      <c r="C270" s="9" t="s">
        <v>208</v>
      </c>
      <c r="D270" s="11">
        <v>1160</v>
      </c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>
        <f t="shared" si="24"/>
        <v>1160</v>
      </c>
    </row>
    <row r="271" spans="1:22" x14ac:dyDescent="0.25">
      <c r="A271" s="44" t="s">
        <v>72</v>
      </c>
      <c r="B271" s="9">
        <v>637002</v>
      </c>
      <c r="C271" s="9" t="s">
        <v>209</v>
      </c>
      <c r="D271" s="11">
        <v>2170</v>
      </c>
      <c r="E271" s="10"/>
      <c r="F271" s="10"/>
      <c r="G271" s="10"/>
      <c r="H271" s="10"/>
      <c r="I271" s="10">
        <v>-110</v>
      </c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>
        <f t="shared" si="24"/>
        <v>2060</v>
      </c>
    </row>
    <row r="272" spans="1:22" x14ac:dyDescent="0.25">
      <c r="A272" s="44" t="s">
        <v>204</v>
      </c>
      <c r="B272" s="9">
        <v>637002</v>
      </c>
      <c r="C272" s="9" t="s">
        <v>210</v>
      </c>
      <c r="D272" s="11">
        <v>0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>
        <f t="shared" si="24"/>
        <v>0</v>
      </c>
    </row>
    <row r="273" spans="1:23" x14ac:dyDescent="0.25">
      <c r="A273" s="44" t="s">
        <v>72</v>
      </c>
      <c r="B273" s="9">
        <v>637002</v>
      </c>
      <c r="C273" s="9" t="s">
        <v>211</v>
      </c>
      <c r="D273" s="11">
        <v>0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>
        <f t="shared" si="24"/>
        <v>0</v>
      </c>
    </row>
    <row r="274" spans="1:23" x14ac:dyDescent="0.25">
      <c r="A274" s="44" t="s">
        <v>204</v>
      </c>
      <c r="B274" s="9">
        <v>637002</v>
      </c>
      <c r="C274" s="9" t="s">
        <v>212</v>
      </c>
      <c r="D274" s="11">
        <v>3490</v>
      </c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>
        <f t="shared" si="24"/>
        <v>3490</v>
      </c>
    </row>
    <row r="275" spans="1:23" x14ac:dyDescent="0.25">
      <c r="A275" s="44" t="s">
        <v>72</v>
      </c>
      <c r="B275" s="9">
        <v>637002</v>
      </c>
      <c r="C275" s="9" t="s">
        <v>213</v>
      </c>
      <c r="D275" s="11">
        <v>0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>
        <f t="shared" si="24"/>
        <v>0</v>
      </c>
    </row>
    <row r="276" spans="1:23" x14ac:dyDescent="0.25">
      <c r="A276" s="44" t="s">
        <v>72</v>
      </c>
      <c r="B276" s="9">
        <v>637002</v>
      </c>
      <c r="C276" s="9" t="s">
        <v>317</v>
      </c>
      <c r="D276" s="11">
        <v>1160</v>
      </c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>
        <f t="shared" si="24"/>
        <v>1160</v>
      </c>
    </row>
    <row r="277" spans="1:23" x14ac:dyDescent="0.25">
      <c r="A277" s="44" t="s">
        <v>72</v>
      </c>
      <c r="B277" s="9">
        <v>637002</v>
      </c>
      <c r="C277" s="9" t="s">
        <v>318</v>
      </c>
      <c r="D277" s="11">
        <v>0</v>
      </c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>
        <f t="shared" si="24"/>
        <v>0</v>
      </c>
    </row>
    <row r="278" spans="1:23" x14ac:dyDescent="0.25">
      <c r="A278" s="44" t="s">
        <v>72</v>
      </c>
      <c r="B278" s="9">
        <v>637002</v>
      </c>
      <c r="C278" s="9" t="s">
        <v>214</v>
      </c>
      <c r="D278" s="11">
        <v>0</v>
      </c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>
        <f t="shared" si="24"/>
        <v>0</v>
      </c>
      <c r="V278" s="67"/>
    </row>
    <row r="279" spans="1:23" x14ac:dyDescent="0.25">
      <c r="A279" s="170" t="s">
        <v>215</v>
      </c>
      <c r="B279" s="171"/>
      <c r="C279" s="45" t="s">
        <v>216</v>
      </c>
      <c r="D279" s="46">
        <f>SUM(D260:D278)</f>
        <v>38930</v>
      </c>
      <c r="E279" s="46">
        <f>SUM(E260:E278)</f>
        <v>0</v>
      </c>
      <c r="F279" s="46"/>
      <c r="G279" s="46"/>
      <c r="H279" s="46">
        <f>SUM(H260:H278)</f>
        <v>0</v>
      </c>
      <c r="I279" s="46">
        <f>SUM(I260:I278)</f>
        <v>-110</v>
      </c>
      <c r="J279" s="46"/>
      <c r="K279" s="46"/>
      <c r="L279" s="46"/>
      <c r="M279" s="46"/>
      <c r="N279" s="46"/>
      <c r="O279" s="46"/>
      <c r="P279" s="46"/>
      <c r="Q279" s="46"/>
      <c r="R279" s="46"/>
      <c r="S279" s="46"/>
      <c r="T279" s="46"/>
      <c r="U279" s="46">
        <f>SUM(U260:U278)</f>
        <v>38820</v>
      </c>
      <c r="V279" s="15"/>
      <c r="W279" s="15"/>
    </row>
    <row r="280" spans="1:23" x14ac:dyDescent="0.25">
      <c r="A280" s="47" t="s">
        <v>65</v>
      </c>
      <c r="B280" s="16">
        <v>641006</v>
      </c>
      <c r="C280" s="16" t="s">
        <v>403</v>
      </c>
      <c r="D280" s="11">
        <v>0</v>
      </c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>
        <f>SUM(D280:T280)</f>
        <v>0</v>
      </c>
    </row>
    <row r="281" spans="1:23" x14ac:dyDescent="0.25">
      <c r="A281" s="47" t="s">
        <v>65</v>
      </c>
      <c r="B281" s="16">
        <v>642002</v>
      </c>
      <c r="C281" s="16" t="s">
        <v>217</v>
      </c>
      <c r="D281" s="11">
        <v>6725</v>
      </c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>
        <f>SUM(D281:T281)</f>
        <v>6725</v>
      </c>
    </row>
    <row r="282" spans="1:23" x14ac:dyDescent="0.25">
      <c r="A282" s="47" t="s">
        <v>65</v>
      </c>
      <c r="B282" s="16">
        <v>642002</v>
      </c>
      <c r="C282" s="16" t="s">
        <v>474</v>
      </c>
      <c r="D282" s="11">
        <v>1464</v>
      </c>
      <c r="E282" s="10"/>
      <c r="F282" s="10"/>
      <c r="G282" s="10">
        <v>2987.56</v>
      </c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>
        <f>SUM(D282:T282)</f>
        <v>4451.5599999999995</v>
      </c>
    </row>
    <row r="283" spans="1:23" x14ac:dyDescent="0.25">
      <c r="A283" s="44" t="s">
        <v>65</v>
      </c>
      <c r="B283" s="9">
        <v>642002</v>
      </c>
      <c r="C283" s="9" t="s">
        <v>218</v>
      </c>
      <c r="D283" s="11">
        <v>86200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>
        <f>SUM(D283:T283)</f>
        <v>86200</v>
      </c>
    </row>
    <row r="284" spans="1:23" x14ac:dyDescent="0.25">
      <c r="A284" s="170" t="s">
        <v>219</v>
      </c>
      <c r="B284" s="171"/>
      <c r="C284" s="45" t="s">
        <v>220</v>
      </c>
      <c r="D284" s="46">
        <f>SUM(D280:D283)</f>
        <v>94389</v>
      </c>
      <c r="E284" s="46">
        <f>E280+E281+E282+E283</f>
        <v>0</v>
      </c>
      <c r="F284" s="46"/>
      <c r="G284" s="46">
        <f>SUM(G280:G283)</f>
        <v>2987.56</v>
      </c>
      <c r="H284" s="46"/>
      <c r="I284" s="46"/>
      <c r="J284" s="46"/>
      <c r="K284" s="46"/>
      <c r="L284" s="46"/>
      <c r="M284" s="46"/>
      <c r="N284" s="46"/>
      <c r="O284" s="46"/>
      <c r="P284" s="46"/>
      <c r="Q284" s="46"/>
      <c r="R284" s="46"/>
      <c r="S284" s="46"/>
      <c r="T284" s="46"/>
      <c r="U284" s="46">
        <f>SUM(U280:U283)</f>
        <v>97376.56</v>
      </c>
      <c r="V284" s="15"/>
    </row>
    <row r="285" spans="1:23" x14ac:dyDescent="0.25">
      <c r="A285" s="168" t="s">
        <v>221</v>
      </c>
      <c r="B285" s="169"/>
      <c r="C285" s="27" t="s">
        <v>222</v>
      </c>
      <c r="D285" s="28">
        <f t="shared" ref="D285" si="25">SUM(D279+D284)</f>
        <v>133319</v>
      </c>
      <c r="E285" s="28">
        <f>E279+E284</f>
        <v>0</v>
      </c>
      <c r="F285" s="28"/>
      <c r="G285" s="28">
        <f>G279+G284</f>
        <v>2987.56</v>
      </c>
      <c r="H285" s="28">
        <f>H279+H284</f>
        <v>0</v>
      </c>
      <c r="I285" s="28">
        <f>I279+I284</f>
        <v>-110</v>
      </c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>
        <f>U279+U284</f>
        <v>136196.56</v>
      </c>
      <c r="V285" s="15"/>
    </row>
    <row r="286" spans="1:23" x14ac:dyDescent="0.25">
      <c r="A286" s="44" t="s">
        <v>223</v>
      </c>
      <c r="B286" s="9">
        <v>632001</v>
      </c>
      <c r="C286" s="9" t="s">
        <v>224</v>
      </c>
      <c r="D286" s="11">
        <v>15250</v>
      </c>
      <c r="E286" s="10"/>
      <c r="F286" s="10"/>
      <c r="G286" s="10">
        <v>362.89</v>
      </c>
      <c r="H286" s="10">
        <v>5569.46</v>
      </c>
      <c r="I286" s="10">
        <v>145.96</v>
      </c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>
        <f t="shared" ref="U286:U297" si="26">SUM(D286:T286)</f>
        <v>21328.309999999998</v>
      </c>
    </row>
    <row r="287" spans="1:23" x14ac:dyDescent="0.25">
      <c r="A287" s="60" t="s">
        <v>223</v>
      </c>
      <c r="B287" s="111">
        <v>721</v>
      </c>
      <c r="C287" s="111" t="s">
        <v>354</v>
      </c>
      <c r="D287" s="21">
        <v>0</v>
      </c>
      <c r="E287" s="151"/>
      <c r="F287" s="151"/>
      <c r="G287" s="151"/>
      <c r="H287" s="151"/>
      <c r="I287" s="151"/>
      <c r="J287" s="151"/>
      <c r="K287" s="151"/>
      <c r="L287" s="151"/>
      <c r="M287" s="151"/>
      <c r="N287" s="151"/>
      <c r="O287" s="151"/>
      <c r="P287" s="151"/>
      <c r="Q287" s="151"/>
      <c r="R287" s="151"/>
      <c r="S287" s="151"/>
      <c r="T287" s="151"/>
      <c r="U287" s="151">
        <f t="shared" si="26"/>
        <v>0</v>
      </c>
    </row>
    <row r="288" spans="1:23" x14ac:dyDescent="0.25">
      <c r="A288" s="172" t="s">
        <v>225</v>
      </c>
      <c r="B288" s="173"/>
      <c r="C288" s="81" t="s">
        <v>226</v>
      </c>
      <c r="D288" s="82">
        <f t="shared" ref="D288" si="27">SUM(D286:D287)</f>
        <v>15250</v>
      </c>
      <c r="E288" s="82">
        <f>E286+E287</f>
        <v>0</v>
      </c>
      <c r="F288" s="82"/>
      <c r="G288" s="82">
        <f>SUM(G286:G287)</f>
        <v>362.89</v>
      </c>
      <c r="H288" s="82">
        <f>SUM(H286:H287)</f>
        <v>5569.46</v>
      </c>
      <c r="I288" s="82">
        <f>SUM(I286:I287)</f>
        <v>145.96</v>
      </c>
      <c r="J288" s="82"/>
      <c r="K288" s="82"/>
      <c r="L288" s="82"/>
      <c r="M288" s="82"/>
      <c r="N288" s="82"/>
      <c r="O288" s="82"/>
      <c r="P288" s="82"/>
      <c r="Q288" s="82"/>
      <c r="R288" s="82"/>
      <c r="S288" s="82"/>
      <c r="T288" s="82"/>
      <c r="U288" s="82">
        <f t="shared" si="26"/>
        <v>21328.309999999998</v>
      </c>
      <c r="V288" s="15"/>
    </row>
    <row r="289" spans="1:25" x14ac:dyDescent="0.25">
      <c r="A289" s="48" t="s">
        <v>204</v>
      </c>
      <c r="B289" s="17">
        <v>632001</v>
      </c>
      <c r="C289" s="17" t="s">
        <v>227</v>
      </c>
      <c r="D289" s="11">
        <v>600</v>
      </c>
      <c r="E289" s="10"/>
      <c r="F289" s="10"/>
      <c r="G289" s="10">
        <v>6.89</v>
      </c>
      <c r="H289" s="10">
        <v>683.78</v>
      </c>
      <c r="I289" s="10">
        <v>4.9000000000000004</v>
      </c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>
        <f t="shared" si="26"/>
        <v>1295.5700000000002</v>
      </c>
    </row>
    <row r="290" spans="1:25" x14ac:dyDescent="0.25">
      <c r="A290" s="48" t="s">
        <v>204</v>
      </c>
      <c r="B290" s="9">
        <v>633</v>
      </c>
      <c r="C290" s="17" t="s">
        <v>228</v>
      </c>
      <c r="D290" s="11">
        <v>0</v>
      </c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>
        <f t="shared" si="26"/>
        <v>0</v>
      </c>
    </row>
    <row r="291" spans="1:25" x14ac:dyDescent="0.25">
      <c r="A291" s="48" t="s">
        <v>204</v>
      </c>
      <c r="B291" s="110">
        <v>710</v>
      </c>
      <c r="C291" s="17" t="s">
        <v>452</v>
      </c>
      <c r="D291" s="11">
        <v>0</v>
      </c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>
        <f t="shared" si="26"/>
        <v>0</v>
      </c>
      <c r="W291" s="67"/>
      <c r="X291" s="67"/>
      <c r="Y291" s="67"/>
    </row>
    <row r="292" spans="1:25" x14ac:dyDescent="0.25">
      <c r="A292" s="48" t="s">
        <v>204</v>
      </c>
      <c r="B292" s="83">
        <v>633006</v>
      </c>
      <c r="C292" s="17" t="s">
        <v>229</v>
      </c>
      <c r="D292" s="11">
        <v>0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>
        <f t="shared" si="26"/>
        <v>0</v>
      </c>
      <c r="W292" s="67"/>
      <c r="X292" s="67"/>
      <c r="Y292" s="67"/>
    </row>
    <row r="293" spans="1:25" x14ac:dyDescent="0.25">
      <c r="A293" s="48" t="s">
        <v>204</v>
      </c>
      <c r="B293" s="17">
        <v>635</v>
      </c>
      <c r="C293" s="17" t="s">
        <v>230</v>
      </c>
      <c r="D293" s="11">
        <v>500</v>
      </c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>
        <f t="shared" si="26"/>
        <v>500</v>
      </c>
      <c r="W293" s="67"/>
      <c r="X293" s="67"/>
      <c r="Y293" s="67"/>
    </row>
    <row r="294" spans="1:25" x14ac:dyDescent="0.25">
      <c r="A294" s="48" t="s">
        <v>204</v>
      </c>
      <c r="B294" s="83">
        <v>630</v>
      </c>
      <c r="C294" s="17" t="s">
        <v>451</v>
      </c>
      <c r="D294" s="11">
        <v>6500</v>
      </c>
      <c r="E294" s="10">
        <v>-6500</v>
      </c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>
        <f>SUM(D294:T294)</f>
        <v>0</v>
      </c>
      <c r="W294" s="67"/>
      <c r="X294" s="67"/>
      <c r="Y294" s="67"/>
    </row>
    <row r="295" spans="1:25" x14ac:dyDescent="0.25">
      <c r="A295" s="48" t="s">
        <v>204</v>
      </c>
      <c r="B295" s="83">
        <v>716</v>
      </c>
      <c r="C295" s="17" t="s">
        <v>386</v>
      </c>
      <c r="D295" s="11">
        <v>0</v>
      </c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>
        <f t="shared" si="26"/>
        <v>0</v>
      </c>
      <c r="W295" s="67"/>
      <c r="X295" s="67"/>
      <c r="Y295" s="67"/>
    </row>
    <row r="296" spans="1:25" x14ac:dyDescent="0.25">
      <c r="A296" s="60" t="s">
        <v>204</v>
      </c>
      <c r="B296" s="111">
        <v>721</v>
      </c>
      <c r="C296" s="111" t="s">
        <v>486</v>
      </c>
      <c r="D296" s="21">
        <v>12000</v>
      </c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>
        <f t="shared" si="26"/>
        <v>12000</v>
      </c>
      <c r="W296" s="67"/>
      <c r="X296" s="67"/>
      <c r="Y296" s="67"/>
    </row>
    <row r="297" spans="1:25" x14ac:dyDescent="0.25">
      <c r="A297" s="44" t="s">
        <v>204</v>
      </c>
      <c r="B297" s="110">
        <v>710</v>
      </c>
      <c r="C297" s="9" t="s">
        <v>449</v>
      </c>
      <c r="D297" s="21">
        <v>128722</v>
      </c>
      <c r="E297" s="10">
        <v>6500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>
        <f t="shared" si="26"/>
        <v>135222</v>
      </c>
      <c r="W297" s="67"/>
      <c r="X297" s="67"/>
      <c r="Y297" s="67"/>
    </row>
    <row r="298" spans="1:25" x14ac:dyDescent="0.25">
      <c r="A298" s="170" t="s">
        <v>231</v>
      </c>
      <c r="B298" s="171"/>
      <c r="C298" s="45" t="s">
        <v>232</v>
      </c>
      <c r="D298" s="46">
        <f>SUM(D289:D297)</f>
        <v>148322</v>
      </c>
      <c r="E298" s="46">
        <f>E289+E290+E291+E292+E293+E294+E295+E296+E297</f>
        <v>0</v>
      </c>
      <c r="F298" s="46"/>
      <c r="G298" s="46">
        <f>SUM(G289:G297)</f>
        <v>6.89</v>
      </c>
      <c r="H298" s="46">
        <f>SUM(H289:H297)</f>
        <v>683.78</v>
      </c>
      <c r="I298" s="46">
        <f>SUM(I289:I297)</f>
        <v>4.9000000000000004</v>
      </c>
      <c r="J298" s="46"/>
      <c r="K298" s="46"/>
      <c r="L298" s="46"/>
      <c r="M298" s="46"/>
      <c r="N298" s="46"/>
      <c r="O298" s="46"/>
      <c r="P298" s="46"/>
      <c r="Q298" s="46"/>
      <c r="R298" s="46"/>
      <c r="S298" s="46"/>
      <c r="T298" s="46"/>
      <c r="U298" s="46">
        <f>SUM(U289:U297)</f>
        <v>149017.57</v>
      </c>
      <c r="V298" s="15"/>
      <c r="W298" s="67"/>
      <c r="X298" s="67"/>
      <c r="Y298" s="67"/>
    </row>
    <row r="299" spans="1:25" x14ac:dyDescent="0.25">
      <c r="A299" s="168" t="s">
        <v>233</v>
      </c>
      <c r="B299" s="169"/>
      <c r="C299" s="27" t="s">
        <v>234</v>
      </c>
      <c r="D299" s="28">
        <f>SUM(D288+D298)</f>
        <v>163572</v>
      </c>
      <c r="E299" s="28">
        <f>E288+E298</f>
        <v>0</v>
      </c>
      <c r="F299" s="28"/>
      <c r="G299" s="28">
        <f>G288+G298</f>
        <v>369.78</v>
      </c>
      <c r="H299" s="28">
        <f>H288+H298</f>
        <v>6253.24</v>
      </c>
      <c r="I299" s="28">
        <f>I288+I298</f>
        <v>150.86000000000001</v>
      </c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>
        <f>U288+U298</f>
        <v>170345.88</v>
      </c>
      <c r="V299" s="15"/>
      <c r="W299" s="67"/>
      <c r="X299" s="67"/>
      <c r="Y299" s="67"/>
    </row>
    <row r="300" spans="1:25" x14ac:dyDescent="0.25">
      <c r="A300" s="44" t="s">
        <v>65</v>
      </c>
      <c r="B300" s="9">
        <v>610</v>
      </c>
      <c r="C300" s="9" t="s">
        <v>235</v>
      </c>
      <c r="D300" s="11">
        <v>197250</v>
      </c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>
        <f t="shared" ref="U300:U305" si="28">SUM(D300:T300)</f>
        <v>197250</v>
      </c>
      <c r="W300" s="15"/>
      <c r="X300" s="15"/>
      <c r="Y300" s="15"/>
    </row>
    <row r="301" spans="1:25" x14ac:dyDescent="0.25">
      <c r="A301" s="44" t="s">
        <v>65</v>
      </c>
      <c r="B301" s="9">
        <v>610</v>
      </c>
      <c r="C301" s="9" t="s">
        <v>236</v>
      </c>
      <c r="D301" s="11">
        <v>41000</v>
      </c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>
        <f t="shared" si="28"/>
        <v>41000</v>
      </c>
    </row>
    <row r="302" spans="1:25" x14ac:dyDescent="0.25">
      <c r="A302" s="44" t="s">
        <v>65</v>
      </c>
      <c r="B302" s="9">
        <v>610</v>
      </c>
      <c r="C302" s="9" t="s">
        <v>237</v>
      </c>
      <c r="D302" s="11">
        <v>4200</v>
      </c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>
        <f t="shared" si="28"/>
        <v>4200</v>
      </c>
      <c r="W302" s="15"/>
      <c r="X302" s="15"/>
      <c r="Y302" s="15"/>
    </row>
    <row r="303" spans="1:25" x14ac:dyDescent="0.25">
      <c r="A303" s="44" t="s">
        <v>65</v>
      </c>
      <c r="B303" s="9">
        <v>610</v>
      </c>
      <c r="C303" s="9" t="s">
        <v>238</v>
      </c>
      <c r="D303" s="11">
        <v>7700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>
        <f t="shared" si="28"/>
        <v>7700</v>
      </c>
    </row>
    <row r="304" spans="1:25" x14ac:dyDescent="0.25">
      <c r="A304" s="44" t="s">
        <v>65</v>
      </c>
      <c r="B304" s="9">
        <v>610</v>
      </c>
      <c r="C304" s="9" t="s">
        <v>437</v>
      </c>
      <c r="D304" s="11">
        <v>0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>
        <f t="shared" si="28"/>
        <v>0</v>
      </c>
    </row>
    <row r="305" spans="1:25" x14ac:dyDescent="0.25">
      <c r="A305" s="44" t="s">
        <v>65</v>
      </c>
      <c r="B305" s="9">
        <v>640</v>
      </c>
      <c r="C305" s="9" t="s">
        <v>239</v>
      </c>
      <c r="D305" s="11">
        <v>500</v>
      </c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>
        <f t="shared" si="28"/>
        <v>500</v>
      </c>
      <c r="W305" s="67"/>
      <c r="X305" s="67"/>
      <c r="Y305" s="67"/>
    </row>
    <row r="306" spans="1:25" x14ac:dyDescent="0.25">
      <c r="A306" s="84" t="s">
        <v>11</v>
      </c>
      <c r="B306" s="45"/>
      <c r="C306" s="45"/>
      <c r="D306" s="46">
        <f>SUM(D300:D305)</f>
        <v>250650</v>
      </c>
      <c r="E306" s="46"/>
      <c r="F306" s="46"/>
      <c r="G306" s="46"/>
      <c r="H306" s="46"/>
      <c r="I306" s="46"/>
      <c r="J306" s="46"/>
      <c r="K306" s="46"/>
      <c r="L306" s="46"/>
      <c r="M306" s="46"/>
      <c r="N306" s="46"/>
      <c r="O306" s="46"/>
      <c r="P306" s="46"/>
      <c r="Q306" s="46"/>
      <c r="R306" s="46"/>
      <c r="S306" s="46"/>
      <c r="T306" s="46"/>
      <c r="U306" s="46">
        <f>SUM(U300:U305)</f>
        <v>250650</v>
      </c>
      <c r="V306" s="15"/>
    </row>
    <row r="307" spans="1:25" x14ac:dyDescent="0.25">
      <c r="A307" s="44" t="s">
        <v>65</v>
      </c>
      <c r="B307" s="9">
        <v>620</v>
      </c>
      <c r="C307" s="9" t="s">
        <v>240</v>
      </c>
      <c r="D307" s="66">
        <v>73076</v>
      </c>
      <c r="E307" s="152"/>
      <c r="F307" s="152"/>
      <c r="G307" s="152"/>
      <c r="H307" s="152"/>
      <c r="I307" s="152"/>
      <c r="J307" s="152"/>
      <c r="K307" s="152"/>
      <c r="L307" s="152"/>
      <c r="M307" s="152"/>
      <c r="N307" s="152"/>
      <c r="O307" s="152"/>
      <c r="P307" s="152"/>
      <c r="Q307" s="152"/>
      <c r="R307" s="152"/>
      <c r="S307" s="152"/>
      <c r="T307" s="152"/>
      <c r="U307" s="152">
        <f>SUM(D307:T307)</f>
        <v>73076</v>
      </c>
      <c r="W307" s="114"/>
      <c r="X307" s="114"/>
    </row>
    <row r="308" spans="1:25" x14ac:dyDescent="0.25">
      <c r="A308" s="44" t="s">
        <v>65</v>
      </c>
      <c r="B308" s="9">
        <v>620</v>
      </c>
      <c r="C308" s="9" t="s">
        <v>241</v>
      </c>
      <c r="D308" s="11">
        <v>15280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>
        <f>SUM(D308:T308)</f>
        <v>15280</v>
      </c>
      <c r="W308" s="67"/>
      <c r="X308" s="67"/>
      <c r="Y308" s="67"/>
    </row>
    <row r="309" spans="1:25" x14ac:dyDescent="0.25">
      <c r="A309" s="44" t="s">
        <v>65</v>
      </c>
      <c r="B309" s="9">
        <v>620</v>
      </c>
      <c r="C309" s="9" t="s">
        <v>242</v>
      </c>
      <c r="D309" s="11">
        <v>1450</v>
      </c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>
        <f>SUM(D309:T309)</f>
        <v>1450</v>
      </c>
      <c r="W309" s="67"/>
      <c r="X309" s="67"/>
    </row>
    <row r="310" spans="1:25" x14ac:dyDescent="0.25">
      <c r="A310" s="44" t="s">
        <v>65</v>
      </c>
      <c r="B310" s="9">
        <v>620</v>
      </c>
      <c r="C310" s="9" t="s">
        <v>243</v>
      </c>
      <c r="D310" s="11">
        <v>2885</v>
      </c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>
        <f>SUM(D310:T310)</f>
        <v>2885</v>
      </c>
      <c r="W310" s="67"/>
      <c r="X310" s="67"/>
      <c r="Y310" s="67"/>
    </row>
    <row r="311" spans="1:25" x14ac:dyDescent="0.25">
      <c r="A311" s="85"/>
      <c r="B311" s="45" t="s">
        <v>11</v>
      </c>
      <c r="C311" s="45"/>
      <c r="D311" s="46">
        <f>SUM(D307:D310)</f>
        <v>92691</v>
      </c>
      <c r="E311" s="46"/>
      <c r="F311" s="46"/>
      <c r="G311" s="46"/>
      <c r="H311" s="46"/>
      <c r="I311" s="46"/>
      <c r="J311" s="46"/>
      <c r="K311" s="46"/>
      <c r="L311" s="46"/>
      <c r="M311" s="46"/>
      <c r="N311" s="46"/>
      <c r="O311" s="46"/>
      <c r="P311" s="46"/>
      <c r="Q311" s="46"/>
      <c r="R311" s="46"/>
      <c r="S311" s="46"/>
      <c r="T311" s="46"/>
      <c r="U311" s="46">
        <f>SUM(U307:U310)</f>
        <v>92691</v>
      </c>
      <c r="V311" s="15"/>
      <c r="W311" s="67"/>
      <c r="X311" s="67"/>
    </row>
    <row r="312" spans="1:25" x14ac:dyDescent="0.25">
      <c r="A312" s="44" t="s">
        <v>65</v>
      </c>
      <c r="B312" s="9">
        <v>632001</v>
      </c>
      <c r="C312" s="9" t="s">
        <v>244</v>
      </c>
      <c r="D312" s="11">
        <v>15000</v>
      </c>
      <c r="E312" s="10">
        <v>840</v>
      </c>
      <c r="F312" s="10"/>
      <c r="G312" s="10">
        <v>439.12</v>
      </c>
      <c r="H312" s="10">
        <v>7844.57</v>
      </c>
      <c r="I312" s="10">
        <v>281.87</v>
      </c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>
        <f t="shared" ref="U312:U317" si="29">SUM(D312:T312)</f>
        <v>24405.56</v>
      </c>
      <c r="W312" s="67"/>
      <c r="X312" s="67"/>
      <c r="Y312" s="67"/>
    </row>
    <row r="313" spans="1:25" x14ac:dyDescent="0.25">
      <c r="A313" s="59" t="s">
        <v>65</v>
      </c>
      <c r="B313" s="16">
        <v>632001</v>
      </c>
      <c r="C313" s="16" t="s">
        <v>245</v>
      </c>
      <c r="D313" s="11">
        <v>33000</v>
      </c>
      <c r="E313" s="10">
        <v>10300</v>
      </c>
      <c r="F313" s="10"/>
      <c r="G313" s="10">
        <v>1464.59</v>
      </c>
      <c r="H313" s="10">
        <v>8592.85</v>
      </c>
      <c r="I313" s="10">
        <v>345.35</v>
      </c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>
        <f t="shared" si="29"/>
        <v>53702.789999999994</v>
      </c>
      <c r="V313" s="15"/>
      <c r="W313" s="67"/>
      <c r="X313" s="67"/>
      <c r="Y313" s="67"/>
    </row>
    <row r="314" spans="1:25" x14ac:dyDescent="0.25">
      <c r="A314" s="59" t="s">
        <v>65</v>
      </c>
      <c r="B314" s="16">
        <v>632003</v>
      </c>
      <c r="C314" s="16" t="s">
        <v>246</v>
      </c>
      <c r="D314" s="11">
        <v>2000</v>
      </c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>
        <f t="shared" si="29"/>
        <v>2000</v>
      </c>
      <c r="W314" s="67"/>
      <c r="X314" s="67"/>
      <c r="Y314" s="67"/>
    </row>
    <row r="315" spans="1:25" x14ac:dyDescent="0.25">
      <c r="A315" s="44" t="s">
        <v>65</v>
      </c>
      <c r="B315" s="9">
        <v>632003</v>
      </c>
      <c r="C315" s="9" t="s">
        <v>247</v>
      </c>
      <c r="D315" s="11">
        <v>2840</v>
      </c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>
        <f t="shared" si="29"/>
        <v>2840</v>
      </c>
      <c r="W315" s="15"/>
      <c r="X315" s="15"/>
      <c r="Y315" s="15"/>
    </row>
    <row r="316" spans="1:25" x14ac:dyDescent="0.25">
      <c r="A316" s="44" t="s">
        <v>65</v>
      </c>
      <c r="B316" s="9">
        <v>632003</v>
      </c>
      <c r="C316" s="9" t="s">
        <v>248</v>
      </c>
      <c r="D316" s="11">
        <v>0</v>
      </c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>
        <f t="shared" si="29"/>
        <v>0</v>
      </c>
      <c r="Y316" s="67"/>
    </row>
    <row r="317" spans="1:25" x14ac:dyDescent="0.25">
      <c r="A317" s="62" t="s">
        <v>249</v>
      </c>
      <c r="B317" s="23">
        <v>632003</v>
      </c>
      <c r="C317" s="23" t="s">
        <v>250</v>
      </c>
      <c r="D317" s="11">
        <v>223</v>
      </c>
      <c r="E317" s="10"/>
      <c r="F317" s="10"/>
      <c r="G317" s="10"/>
      <c r="H317" s="10"/>
      <c r="I317" s="10">
        <v>1.46</v>
      </c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>
        <f t="shared" si="29"/>
        <v>224.46</v>
      </c>
      <c r="W317" s="15"/>
      <c r="X317" s="15"/>
      <c r="Y317" s="15"/>
    </row>
    <row r="318" spans="1:25" x14ac:dyDescent="0.25">
      <c r="A318" s="84"/>
      <c r="B318" s="45"/>
      <c r="C318" s="45"/>
      <c r="D318" s="46">
        <f>SUM(D312:D317)</f>
        <v>53063</v>
      </c>
      <c r="E318" s="46">
        <f>SUM(E312:E317)</f>
        <v>11140</v>
      </c>
      <c r="F318" s="46"/>
      <c r="G318" s="46">
        <f>SUM(G312:G317)</f>
        <v>1903.71</v>
      </c>
      <c r="H318" s="46">
        <f>SUM(H312:H317)</f>
        <v>16437.419999999998</v>
      </c>
      <c r="I318" s="46">
        <f>SUM(I312:I317)</f>
        <v>628.68000000000006</v>
      </c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>
        <f>SUM(U312:U317)</f>
        <v>83172.81</v>
      </c>
      <c r="V318" s="15"/>
    </row>
    <row r="319" spans="1:25" x14ac:dyDescent="0.25">
      <c r="A319" s="44" t="s">
        <v>65</v>
      </c>
      <c r="B319" s="9">
        <v>633001</v>
      </c>
      <c r="C319" s="9" t="s">
        <v>251</v>
      </c>
      <c r="D319" s="11">
        <v>500</v>
      </c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>
        <f t="shared" ref="U319:U329" si="30">SUM(D319:T319)</f>
        <v>500</v>
      </c>
      <c r="V319" s="51"/>
    </row>
    <row r="320" spans="1:25" x14ac:dyDescent="0.25">
      <c r="A320" s="44" t="s">
        <v>65</v>
      </c>
      <c r="B320" s="9" t="s">
        <v>349</v>
      </c>
      <c r="C320" s="9" t="s">
        <v>348</v>
      </c>
      <c r="D320" s="11">
        <v>2000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>
        <f t="shared" si="30"/>
        <v>2000</v>
      </c>
    </row>
    <row r="321" spans="1:22" x14ac:dyDescent="0.25">
      <c r="A321" s="44" t="s">
        <v>65</v>
      </c>
      <c r="B321" s="9">
        <v>633003</v>
      </c>
      <c r="C321" s="9" t="s">
        <v>252</v>
      </c>
      <c r="D321" s="11">
        <v>0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>
        <f t="shared" si="30"/>
        <v>0</v>
      </c>
    </row>
    <row r="322" spans="1:22" x14ac:dyDescent="0.25">
      <c r="A322" s="44" t="s">
        <v>65</v>
      </c>
      <c r="B322" s="9">
        <v>633004</v>
      </c>
      <c r="C322" s="9" t="s">
        <v>350</v>
      </c>
      <c r="D322" s="11">
        <v>0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>
        <f t="shared" si="30"/>
        <v>0</v>
      </c>
    </row>
    <row r="323" spans="1:22" x14ac:dyDescent="0.25">
      <c r="A323" s="44" t="s">
        <v>65</v>
      </c>
      <c r="B323" s="9">
        <v>633005</v>
      </c>
      <c r="C323" s="9" t="s">
        <v>253</v>
      </c>
      <c r="D323" s="11">
        <v>0</v>
      </c>
      <c r="E323" s="10"/>
      <c r="F323" s="10"/>
      <c r="G323" s="10"/>
      <c r="H323" s="10">
        <v>620</v>
      </c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>
        <f t="shared" si="30"/>
        <v>620</v>
      </c>
    </row>
    <row r="324" spans="1:22" x14ac:dyDescent="0.25">
      <c r="A324" s="62" t="s">
        <v>65</v>
      </c>
      <c r="B324" s="23">
        <v>633006</v>
      </c>
      <c r="C324" s="23" t="s">
        <v>188</v>
      </c>
      <c r="D324" s="11">
        <v>12000</v>
      </c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>
        <f t="shared" si="30"/>
        <v>12000</v>
      </c>
    </row>
    <row r="325" spans="1:22" x14ac:dyDescent="0.25">
      <c r="A325" s="62" t="s">
        <v>65</v>
      </c>
      <c r="B325" s="23" t="s">
        <v>88</v>
      </c>
      <c r="C325" s="23" t="s">
        <v>341</v>
      </c>
      <c r="D325" s="11">
        <v>0</v>
      </c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>
        <f t="shared" si="30"/>
        <v>0</v>
      </c>
    </row>
    <row r="326" spans="1:22" x14ac:dyDescent="0.25">
      <c r="A326" s="62" t="s">
        <v>65</v>
      </c>
      <c r="B326" s="23">
        <v>633009</v>
      </c>
      <c r="C326" s="23" t="s">
        <v>254</v>
      </c>
      <c r="D326" s="66">
        <v>750</v>
      </c>
      <c r="E326" s="152"/>
      <c r="F326" s="152"/>
      <c r="G326" s="152"/>
      <c r="H326" s="152"/>
      <c r="I326" s="152"/>
      <c r="J326" s="152"/>
      <c r="K326" s="152"/>
      <c r="L326" s="152"/>
      <c r="M326" s="152"/>
      <c r="N326" s="152"/>
      <c r="O326" s="152"/>
      <c r="P326" s="152"/>
      <c r="Q326" s="152"/>
      <c r="R326" s="152"/>
      <c r="S326" s="152"/>
      <c r="T326" s="152"/>
      <c r="U326" s="152">
        <f t="shared" si="30"/>
        <v>750</v>
      </c>
    </row>
    <row r="327" spans="1:22" x14ac:dyDescent="0.25">
      <c r="A327" s="62" t="s">
        <v>65</v>
      </c>
      <c r="B327" s="23">
        <v>633010</v>
      </c>
      <c r="C327" s="23" t="s">
        <v>106</v>
      </c>
      <c r="D327" s="11">
        <v>200</v>
      </c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>
        <f t="shared" si="30"/>
        <v>200</v>
      </c>
    </row>
    <row r="328" spans="1:22" x14ac:dyDescent="0.25">
      <c r="A328" s="62" t="s">
        <v>65</v>
      </c>
      <c r="B328" s="23">
        <v>633016</v>
      </c>
      <c r="C328" s="23" t="s">
        <v>255</v>
      </c>
      <c r="D328" s="11">
        <v>2000</v>
      </c>
      <c r="E328" s="10">
        <v>1227</v>
      </c>
      <c r="F328" s="10"/>
      <c r="G328" s="10"/>
      <c r="H328" s="10">
        <v>5000</v>
      </c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>
        <f t="shared" si="30"/>
        <v>8227</v>
      </c>
    </row>
    <row r="329" spans="1:22" x14ac:dyDescent="0.25">
      <c r="A329" s="62" t="s">
        <v>65</v>
      </c>
      <c r="B329" s="23">
        <v>633018</v>
      </c>
      <c r="C329" s="23" t="s">
        <v>256</v>
      </c>
      <c r="D329" s="11">
        <v>0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>
        <f t="shared" si="30"/>
        <v>0</v>
      </c>
    </row>
    <row r="330" spans="1:22" x14ac:dyDescent="0.25">
      <c r="A330" s="86"/>
      <c r="B330" s="81"/>
      <c r="C330" s="81"/>
      <c r="D330" s="46">
        <f>SUM(D319:D329)</f>
        <v>17450</v>
      </c>
      <c r="E330" s="46">
        <f>SUM(E319:E329)</f>
        <v>1227</v>
      </c>
      <c r="F330" s="46"/>
      <c r="G330" s="46"/>
      <c r="H330" s="46">
        <f>SUM(H319:H329)</f>
        <v>5620</v>
      </c>
      <c r="I330" s="46"/>
      <c r="J330" s="46"/>
      <c r="K330" s="46"/>
      <c r="L330" s="46"/>
      <c r="M330" s="46"/>
      <c r="N330" s="46"/>
      <c r="O330" s="46"/>
      <c r="P330" s="46"/>
      <c r="Q330" s="46"/>
      <c r="R330" s="46"/>
      <c r="S330" s="46"/>
      <c r="T330" s="46"/>
      <c r="U330" s="46">
        <f>SUM(U319:U329)</f>
        <v>24297</v>
      </c>
      <c r="V330" s="15"/>
    </row>
    <row r="331" spans="1:22" x14ac:dyDescent="0.25">
      <c r="A331" s="44" t="s">
        <v>65</v>
      </c>
      <c r="B331" s="9">
        <v>634</v>
      </c>
      <c r="C331" s="9" t="s">
        <v>257</v>
      </c>
      <c r="D331" s="11">
        <v>4000</v>
      </c>
      <c r="E331" s="10"/>
      <c r="F331" s="10"/>
      <c r="G331" s="10"/>
      <c r="H331" s="10"/>
      <c r="I331" s="10">
        <v>1910</v>
      </c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>
        <f t="shared" ref="U331:U343" si="31">SUM(D331:T331)</f>
        <v>5910</v>
      </c>
    </row>
    <row r="332" spans="1:22" x14ac:dyDescent="0.25">
      <c r="A332" s="44" t="s">
        <v>65</v>
      </c>
      <c r="B332" s="9">
        <v>635005</v>
      </c>
      <c r="C332" s="9" t="s">
        <v>397</v>
      </c>
      <c r="D332" s="11">
        <v>0</v>
      </c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>
        <f t="shared" si="31"/>
        <v>0</v>
      </c>
    </row>
    <row r="333" spans="1:22" x14ac:dyDescent="0.25">
      <c r="A333" s="44" t="s">
        <v>65</v>
      </c>
      <c r="B333" s="9">
        <v>635011</v>
      </c>
      <c r="C333" s="88" t="s">
        <v>342</v>
      </c>
      <c r="D333" s="11">
        <v>8900</v>
      </c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>
        <f t="shared" si="31"/>
        <v>8900</v>
      </c>
    </row>
    <row r="334" spans="1:22" x14ac:dyDescent="0.25">
      <c r="A334" s="44" t="s">
        <v>65</v>
      </c>
      <c r="B334" s="9">
        <v>635006</v>
      </c>
      <c r="C334" s="88" t="s">
        <v>401</v>
      </c>
      <c r="D334" s="11">
        <v>1500</v>
      </c>
      <c r="E334" s="10"/>
      <c r="F334" s="10"/>
      <c r="G334" s="10"/>
      <c r="H334" s="10"/>
      <c r="I334" s="10">
        <v>10000</v>
      </c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>
        <f t="shared" si="31"/>
        <v>11500</v>
      </c>
    </row>
    <row r="335" spans="1:22" x14ac:dyDescent="0.25">
      <c r="A335" s="44" t="s">
        <v>65</v>
      </c>
      <c r="B335" s="9">
        <v>635006</v>
      </c>
      <c r="C335" s="88" t="s">
        <v>438</v>
      </c>
      <c r="D335" s="11">
        <v>1500</v>
      </c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>
        <f t="shared" si="31"/>
        <v>1500</v>
      </c>
    </row>
    <row r="336" spans="1:22" x14ac:dyDescent="0.25">
      <c r="A336" s="44" t="s">
        <v>65</v>
      </c>
      <c r="B336" s="9">
        <v>700</v>
      </c>
      <c r="C336" s="9" t="s">
        <v>330</v>
      </c>
      <c r="D336" s="21">
        <v>0</v>
      </c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>
        <f t="shared" si="31"/>
        <v>0</v>
      </c>
    </row>
    <row r="337" spans="1:22" x14ac:dyDescent="0.25">
      <c r="A337" s="44" t="s">
        <v>65</v>
      </c>
      <c r="B337" s="9"/>
      <c r="C337" s="9" t="s">
        <v>351</v>
      </c>
      <c r="D337" s="11">
        <v>0</v>
      </c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>
        <f t="shared" si="31"/>
        <v>0</v>
      </c>
    </row>
    <row r="338" spans="1:22" x14ac:dyDescent="0.25">
      <c r="A338" s="44" t="s">
        <v>65</v>
      </c>
      <c r="B338" s="9">
        <v>717</v>
      </c>
      <c r="C338" s="87" t="s">
        <v>258</v>
      </c>
      <c r="D338" s="21">
        <v>0</v>
      </c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>
        <f t="shared" si="31"/>
        <v>0</v>
      </c>
    </row>
    <row r="339" spans="1:22" x14ac:dyDescent="0.25">
      <c r="A339" s="44" t="s">
        <v>65</v>
      </c>
      <c r="B339" s="9">
        <v>600</v>
      </c>
      <c r="C339" s="87" t="s">
        <v>422</v>
      </c>
      <c r="D339" s="11">
        <v>5000</v>
      </c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>
        <f t="shared" si="31"/>
        <v>5000</v>
      </c>
    </row>
    <row r="340" spans="1:22" x14ac:dyDescent="0.25">
      <c r="A340" s="44" t="s">
        <v>65</v>
      </c>
      <c r="B340" s="9">
        <v>600</v>
      </c>
      <c r="C340" s="87" t="s">
        <v>439</v>
      </c>
      <c r="D340" s="11">
        <v>0</v>
      </c>
      <c r="E340" s="10"/>
      <c r="F340" s="10"/>
      <c r="G340" s="10"/>
      <c r="H340" s="10">
        <v>3660</v>
      </c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>
        <f t="shared" si="31"/>
        <v>3660</v>
      </c>
    </row>
    <row r="341" spans="1:22" x14ac:dyDescent="0.25">
      <c r="A341" s="44"/>
      <c r="B341" s="9">
        <v>713003</v>
      </c>
      <c r="C341" s="87" t="s">
        <v>352</v>
      </c>
      <c r="D341" s="21">
        <v>0</v>
      </c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>
        <f t="shared" si="31"/>
        <v>0</v>
      </c>
    </row>
    <row r="342" spans="1:22" x14ac:dyDescent="0.25">
      <c r="A342" s="44"/>
      <c r="B342" s="9">
        <v>700</v>
      </c>
      <c r="C342" s="87" t="s">
        <v>382</v>
      </c>
      <c r="D342" s="21">
        <v>0</v>
      </c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>
        <f t="shared" si="31"/>
        <v>0</v>
      </c>
    </row>
    <row r="343" spans="1:22" x14ac:dyDescent="0.25">
      <c r="A343" s="44" t="s">
        <v>325</v>
      </c>
      <c r="B343" s="9">
        <v>713005</v>
      </c>
      <c r="C343" s="9" t="s">
        <v>326</v>
      </c>
      <c r="D343" s="21">
        <v>0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>
        <f t="shared" si="31"/>
        <v>0</v>
      </c>
    </row>
    <row r="344" spans="1:22" x14ac:dyDescent="0.25">
      <c r="A344" s="84"/>
      <c r="B344" s="45"/>
      <c r="C344" s="45"/>
      <c r="D344" s="46">
        <f t="shared" ref="D344" si="32">SUM(D331:D343)</f>
        <v>20900</v>
      </c>
      <c r="E344" s="46"/>
      <c r="F344" s="46"/>
      <c r="G344" s="46"/>
      <c r="H344" s="46">
        <f>SUM(H331:H343)</f>
        <v>3660</v>
      </c>
      <c r="I344" s="46">
        <f>SUM(I331:I343)</f>
        <v>11910</v>
      </c>
      <c r="J344" s="46"/>
      <c r="K344" s="46"/>
      <c r="L344" s="46"/>
      <c r="M344" s="46"/>
      <c r="N344" s="46"/>
      <c r="O344" s="46"/>
      <c r="P344" s="46"/>
      <c r="Q344" s="46"/>
      <c r="R344" s="46"/>
      <c r="S344" s="46"/>
      <c r="T344" s="46"/>
      <c r="U344" s="46">
        <f>SUM(U331:U343)</f>
        <v>36470</v>
      </c>
      <c r="V344" s="15"/>
    </row>
    <row r="345" spans="1:22" x14ac:dyDescent="0.25">
      <c r="A345" s="44" t="s">
        <v>65</v>
      </c>
      <c r="B345" s="9">
        <v>637004</v>
      </c>
      <c r="C345" s="9" t="s">
        <v>321</v>
      </c>
      <c r="D345" s="11">
        <v>100</v>
      </c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>
        <f t="shared" ref="U345:U355" si="33">SUM(D345:T345)</f>
        <v>100</v>
      </c>
    </row>
    <row r="346" spans="1:22" x14ac:dyDescent="0.25">
      <c r="A346" s="44" t="s">
        <v>65</v>
      </c>
      <c r="B346" s="9">
        <v>637004</v>
      </c>
      <c r="C346" s="9" t="s">
        <v>402</v>
      </c>
      <c r="D346" s="11">
        <v>400</v>
      </c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>
        <f t="shared" si="33"/>
        <v>400</v>
      </c>
    </row>
    <row r="347" spans="1:22" x14ac:dyDescent="0.25">
      <c r="A347" s="44" t="s">
        <v>65</v>
      </c>
      <c r="B347" s="9">
        <v>637005</v>
      </c>
      <c r="C347" s="9" t="s">
        <v>259</v>
      </c>
      <c r="D347" s="11">
        <v>2000</v>
      </c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>
        <f t="shared" si="33"/>
        <v>2000</v>
      </c>
    </row>
    <row r="348" spans="1:22" x14ac:dyDescent="0.25">
      <c r="A348" s="59" t="s">
        <v>65</v>
      </c>
      <c r="B348" s="16">
        <v>637005</v>
      </c>
      <c r="C348" s="16" t="s">
        <v>260</v>
      </c>
      <c r="D348" s="66">
        <v>1000</v>
      </c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>
        <f t="shared" si="33"/>
        <v>1000</v>
      </c>
    </row>
    <row r="349" spans="1:22" x14ac:dyDescent="0.25">
      <c r="A349" s="59" t="s">
        <v>65</v>
      </c>
      <c r="B349" s="16">
        <v>637005</v>
      </c>
      <c r="C349" s="16" t="s">
        <v>261</v>
      </c>
      <c r="D349" s="66">
        <v>650</v>
      </c>
      <c r="E349" s="10"/>
      <c r="F349" s="10"/>
      <c r="G349" s="10"/>
      <c r="H349" s="10"/>
      <c r="I349" s="10">
        <v>50</v>
      </c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>
        <f t="shared" si="33"/>
        <v>700</v>
      </c>
    </row>
    <row r="350" spans="1:22" x14ac:dyDescent="0.25">
      <c r="A350" s="59" t="s">
        <v>65</v>
      </c>
      <c r="B350" s="16">
        <v>637005</v>
      </c>
      <c r="C350" s="16" t="s">
        <v>460</v>
      </c>
      <c r="D350" s="11">
        <v>0</v>
      </c>
      <c r="E350" s="10">
        <v>5000</v>
      </c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>
        <f t="shared" si="33"/>
        <v>5000</v>
      </c>
    </row>
    <row r="351" spans="1:22" x14ac:dyDescent="0.25">
      <c r="A351" s="59" t="s">
        <v>65</v>
      </c>
      <c r="B351" s="16">
        <v>637005</v>
      </c>
      <c r="C351" s="16" t="s">
        <v>485</v>
      </c>
      <c r="D351" s="11">
        <v>0</v>
      </c>
      <c r="E351" s="10"/>
      <c r="F351" s="10"/>
      <c r="G351" s="10"/>
      <c r="H351" s="10"/>
      <c r="I351" s="10">
        <v>700</v>
      </c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>
        <f>SUM(D351:T351)</f>
        <v>700</v>
      </c>
    </row>
    <row r="352" spans="1:22" x14ac:dyDescent="0.25">
      <c r="A352" s="59" t="s">
        <v>65</v>
      </c>
      <c r="B352" s="16">
        <v>637005</v>
      </c>
      <c r="C352" s="16" t="s">
        <v>262</v>
      </c>
      <c r="D352" s="11">
        <v>1500</v>
      </c>
      <c r="E352" s="10"/>
      <c r="F352" s="10"/>
      <c r="G352" s="10"/>
      <c r="H352" s="10">
        <v>3800</v>
      </c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>
        <f t="shared" si="33"/>
        <v>5300</v>
      </c>
    </row>
    <row r="353" spans="1:70" x14ac:dyDescent="0.25">
      <c r="A353" s="59" t="s">
        <v>65</v>
      </c>
      <c r="B353" s="16">
        <v>637005</v>
      </c>
      <c r="C353" s="16" t="s">
        <v>263</v>
      </c>
      <c r="D353" s="11">
        <v>1500</v>
      </c>
      <c r="E353" s="10"/>
      <c r="F353" s="10"/>
      <c r="G353" s="10"/>
      <c r="H353" s="10"/>
      <c r="I353" s="10">
        <v>2000</v>
      </c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>
        <f t="shared" si="33"/>
        <v>3500</v>
      </c>
    </row>
    <row r="354" spans="1:70" x14ac:dyDescent="0.25">
      <c r="A354" s="59" t="s">
        <v>65</v>
      </c>
      <c r="B354" s="16">
        <v>637005</v>
      </c>
      <c r="C354" s="16" t="s">
        <v>264</v>
      </c>
      <c r="D354" s="66">
        <v>1000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>
        <f t="shared" si="33"/>
        <v>1000</v>
      </c>
    </row>
    <row r="355" spans="1:70" x14ac:dyDescent="0.25">
      <c r="A355" s="59" t="s">
        <v>65</v>
      </c>
      <c r="B355" s="16">
        <v>637006</v>
      </c>
      <c r="C355" s="16" t="s">
        <v>322</v>
      </c>
      <c r="D355" s="66">
        <v>2000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>
        <f t="shared" si="33"/>
        <v>2000</v>
      </c>
    </row>
    <row r="356" spans="1:70" s="89" customFormat="1" x14ac:dyDescent="0.25">
      <c r="A356" s="84"/>
      <c r="B356" s="45"/>
      <c r="C356" s="45"/>
      <c r="D356" s="46">
        <f t="shared" ref="D356" si="34">SUM(D345:D355)</f>
        <v>10150</v>
      </c>
      <c r="E356" s="46">
        <f>SUM(E345:E355)</f>
        <v>5000</v>
      </c>
      <c r="F356" s="46"/>
      <c r="G356" s="46"/>
      <c r="H356" s="46">
        <f>SUM(H345:H355)</f>
        <v>3800</v>
      </c>
      <c r="I356" s="46">
        <f>SUM(I345:I355)</f>
        <v>2750</v>
      </c>
      <c r="J356" s="46"/>
      <c r="K356" s="46"/>
      <c r="L356" s="46"/>
      <c r="M356" s="46"/>
      <c r="N356" s="46"/>
      <c r="O356" s="46"/>
      <c r="P356" s="46"/>
      <c r="Q356" s="46"/>
      <c r="R356" s="46"/>
      <c r="S356" s="46"/>
      <c r="T356" s="46"/>
      <c r="U356" s="46">
        <f>SUM(U345:U355)</f>
        <v>21700</v>
      </c>
      <c r="V356" s="109"/>
    </row>
    <row r="357" spans="1:70" s="31" customFormat="1" x14ac:dyDescent="0.25">
      <c r="A357" s="59" t="s">
        <v>65</v>
      </c>
      <c r="B357" s="16">
        <v>636</v>
      </c>
      <c r="C357" s="16" t="s">
        <v>369</v>
      </c>
      <c r="D357" s="11">
        <v>6040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>
        <f t="shared" ref="U357:U367" si="35">SUM(D357:T357)</f>
        <v>6040</v>
      </c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  <c r="AM357"/>
      <c r="AN357"/>
      <c r="AO357"/>
      <c r="AP357"/>
      <c r="AQ357"/>
      <c r="AR357"/>
      <c r="AS357"/>
      <c r="AT357"/>
      <c r="AU357"/>
      <c r="AV357"/>
      <c r="AW357"/>
      <c r="AX357"/>
      <c r="AY357"/>
      <c r="AZ357"/>
      <c r="BA357"/>
      <c r="BB357"/>
      <c r="BC357"/>
      <c r="BD357"/>
      <c r="BE357"/>
      <c r="BF357"/>
      <c r="BG357"/>
      <c r="BH357"/>
      <c r="BI357"/>
      <c r="BJ357"/>
      <c r="BK357"/>
      <c r="BL357"/>
      <c r="BM357"/>
      <c r="BN357"/>
      <c r="BO357"/>
      <c r="BP357"/>
      <c r="BQ357"/>
      <c r="BR357"/>
    </row>
    <row r="358" spans="1:70" x14ac:dyDescent="0.25">
      <c r="A358" s="59" t="s">
        <v>65</v>
      </c>
      <c r="B358" s="16">
        <v>637035</v>
      </c>
      <c r="C358" s="16" t="s">
        <v>266</v>
      </c>
      <c r="D358" s="11">
        <v>8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>
        <f t="shared" si="35"/>
        <v>8</v>
      </c>
    </row>
    <row r="359" spans="1:70" x14ac:dyDescent="0.25">
      <c r="A359" s="59" t="s">
        <v>61</v>
      </c>
      <c r="B359" s="16">
        <v>637012</v>
      </c>
      <c r="C359" s="16" t="s">
        <v>267</v>
      </c>
      <c r="D359" s="11">
        <v>2000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>
        <f t="shared" si="35"/>
        <v>2000</v>
      </c>
    </row>
    <row r="360" spans="1:70" x14ac:dyDescent="0.25">
      <c r="A360" s="59" t="s">
        <v>249</v>
      </c>
      <c r="B360" s="16">
        <v>637012</v>
      </c>
      <c r="C360" s="16" t="s">
        <v>268</v>
      </c>
      <c r="D360" s="11">
        <v>300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>
        <f t="shared" si="35"/>
        <v>300</v>
      </c>
    </row>
    <row r="361" spans="1:70" x14ac:dyDescent="0.25">
      <c r="A361" s="59" t="s">
        <v>65</v>
      </c>
      <c r="B361" s="16">
        <v>642014</v>
      </c>
      <c r="C361" s="16" t="s">
        <v>110</v>
      </c>
      <c r="D361" s="11">
        <v>11175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>
        <f t="shared" si="35"/>
        <v>11175</v>
      </c>
      <c r="V361" s="51"/>
    </row>
    <row r="362" spans="1:70" x14ac:dyDescent="0.25">
      <c r="A362" s="59" t="s">
        <v>65</v>
      </c>
      <c r="B362" s="16">
        <v>637015</v>
      </c>
      <c r="C362" s="16" t="s">
        <v>269</v>
      </c>
      <c r="D362" s="11">
        <v>3650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>
        <f t="shared" si="35"/>
        <v>3650</v>
      </c>
    </row>
    <row r="363" spans="1:70" x14ac:dyDescent="0.25">
      <c r="A363" s="59" t="s">
        <v>65</v>
      </c>
      <c r="B363" s="16">
        <v>637016</v>
      </c>
      <c r="C363" s="16" t="s">
        <v>270</v>
      </c>
      <c r="D363" s="11">
        <v>2150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>
        <f t="shared" si="35"/>
        <v>2150</v>
      </c>
    </row>
    <row r="364" spans="1:70" x14ac:dyDescent="0.25">
      <c r="A364" s="59" t="s">
        <v>65</v>
      </c>
      <c r="B364" s="16">
        <v>637027</v>
      </c>
      <c r="C364" s="16" t="s">
        <v>271</v>
      </c>
      <c r="D364" s="11">
        <v>1000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>
        <f t="shared" si="35"/>
        <v>1000</v>
      </c>
    </row>
    <row r="365" spans="1:70" x14ac:dyDescent="0.25">
      <c r="A365" s="59" t="s">
        <v>65</v>
      </c>
      <c r="B365" s="16">
        <v>637037</v>
      </c>
      <c r="C365" s="16" t="s">
        <v>343</v>
      </c>
      <c r="D365" s="11">
        <v>0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>
        <f t="shared" si="35"/>
        <v>0</v>
      </c>
    </row>
    <row r="366" spans="1:70" x14ac:dyDescent="0.25">
      <c r="A366" s="44" t="s">
        <v>65</v>
      </c>
      <c r="B366" s="9">
        <v>637027</v>
      </c>
      <c r="C366" s="9" t="s">
        <v>272</v>
      </c>
      <c r="D366" s="11">
        <v>500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>
        <f t="shared" si="35"/>
        <v>500</v>
      </c>
    </row>
    <row r="367" spans="1:70" x14ac:dyDescent="0.25">
      <c r="A367" s="44" t="s">
        <v>65</v>
      </c>
      <c r="B367" s="9">
        <v>637031</v>
      </c>
      <c r="C367" s="9" t="s">
        <v>328</v>
      </c>
      <c r="D367" s="11">
        <v>0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>
        <f t="shared" si="35"/>
        <v>0</v>
      </c>
    </row>
    <row r="368" spans="1:70" x14ac:dyDescent="0.25">
      <c r="A368" s="84"/>
      <c r="B368" s="45"/>
      <c r="C368" s="45"/>
      <c r="D368" s="46">
        <f t="shared" ref="D368" si="36">SUM(D357:D367)</f>
        <v>26823</v>
      </c>
      <c r="E368" s="46"/>
      <c r="F368" s="46"/>
      <c r="G368" s="46"/>
      <c r="H368" s="46"/>
      <c r="I368" s="46"/>
      <c r="J368" s="46"/>
      <c r="K368" s="46"/>
      <c r="L368" s="46"/>
      <c r="M368" s="46"/>
      <c r="N368" s="46"/>
      <c r="O368" s="46"/>
      <c r="P368" s="46"/>
      <c r="Q368" s="46"/>
      <c r="R368" s="46"/>
      <c r="S368" s="46"/>
      <c r="T368" s="46"/>
      <c r="U368" s="46">
        <f>SUM(U357:U367)</f>
        <v>26823</v>
      </c>
      <c r="V368" s="15"/>
    </row>
    <row r="369" spans="1:24" x14ac:dyDescent="0.25">
      <c r="A369" s="63" t="s">
        <v>65</v>
      </c>
      <c r="B369" s="64">
        <v>641001</v>
      </c>
      <c r="C369" s="64" t="s">
        <v>273</v>
      </c>
      <c r="D369" s="11">
        <v>256604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>
        <f t="shared" ref="U369:U379" si="37">SUM(D369:T369)</f>
        <v>256604</v>
      </c>
      <c r="V369" s="90"/>
      <c r="W369" s="67"/>
      <c r="X369" s="67"/>
    </row>
    <row r="370" spans="1:24" x14ac:dyDescent="0.25">
      <c r="A370" s="63" t="s">
        <v>65</v>
      </c>
      <c r="B370" s="64">
        <v>641001</v>
      </c>
      <c r="C370" s="64" t="s">
        <v>274</v>
      </c>
      <c r="D370" s="11">
        <v>141659</v>
      </c>
      <c r="E370" s="10">
        <v>15000</v>
      </c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>
        <f t="shared" si="37"/>
        <v>156659</v>
      </c>
      <c r="V370" s="90"/>
      <c r="W370" s="67"/>
      <c r="X370" s="67"/>
    </row>
    <row r="371" spans="1:24" x14ac:dyDescent="0.25">
      <c r="A371" s="63" t="s">
        <v>65</v>
      </c>
      <c r="B371" s="64">
        <v>641001</v>
      </c>
      <c r="C371" s="64" t="s">
        <v>275</v>
      </c>
      <c r="D371" s="11">
        <v>1000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>
        <f t="shared" si="37"/>
        <v>1000</v>
      </c>
      <c r="V371" s="90"/>
    </row>
    <row r="372" spans="1:24" x14ac:dyDescent="0.25">
      <c r="A372" s="63" t="s">
        <v>65</v>
      </c>
      <c r="B372" s="64">
        <v>641001</v>
      </c>
      <c r="C372" s="64" t="s">
        <v>484</v>
      </c>
      <c r="D372" s="11">
        <v>0</v>
      </c>
      <c r="E372" s="10"/>
      <c r="F372" s="10"/>
      <c r="G372" s="10"/>
      <c r="H372" s="10"/>
      <c r="I372" s="10">
        <v>3000</v>
      </c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>
        <f t="shared" si="37"/>
        <v>3000</v>
      </c>
      <c r="V372" s="90"/>
    </row>
    <row r="373" spans="1:24" x14ac:dyDescent="0.25">
      <c r="A373" s="63" t="s">
        <v>65</v>
      </c>
      <c r="B373" s="64">
        <v>641001</v>
      </c>
      <c r="C373" s="64" t="s">
        <v>276</v>
      </c>
      <c r="D373" s="11">
        <v>0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>
        <f t="shared" si="37"/>
        <v>0</v>
      </c>
      <c r="V373" s="90"/>
    </row>
    <row r="374" spans="1:24" x14ac:dyDescent="0.25">
      <c r="A374" s="63" t="s">
        <v>65</v>
      </c>
      <c r="B374" s="64">
        <v>721001</v>
      </c>
      <c r="C374" s="64" t="s">
        <v>277</v>
      </c>
      <c r="D374" s="21">
        <v>0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>
        <f t="shared" si="37"/>
        <v>0</v>
      </c>
      <c r="V374" s="90"/>
    </row>
    <row r="375" spans="1:24" x14ac:dyDescent="0.25">
      <c r="A375" s="63" t="s">
        <v>65</v>
      </c>
      <c r="B375" s="64">
        <v>721001</v>
      </c>
      <c r="C375" s="64" t="s">
        <v>278</v>
      </c>
      <c r="D375" s="21">
        <v>0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>
        <f t="shared" si="37"/>
        <v>0</v>
      </c>
      <c r="V375" s="90"/>
    </row>
    <row r="376" spans="1:24" x14ac:dyDescent="0.25">
      <c r="A376" s="64" t="s">
        <v>65</v>
      </c>
      <c r="B376" s="64">
        <v>721001</v>
      </c>
      <c r="C376" s="64" t="s">
        <v>482</v>
      </c>
      <c r="D376" s="21">
        <v>133282</v>
      </c>
      <c r="E376" s="10">
        <v>-133282</v>
      </c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>
        <f t="shared" si="37"/>
        <v>0</v>
      </c>
      <c r="V376" s="90"/>
    </row>
    <row r="377" spans="1:24" x14ac:dyDescent="0.25">
      <c r="A377" s="63" t="s">
        <v>65</v>
      </c>
      <c r="B377" s="64">
        <v>721001</v>
      </c>
      <c r="C377" s="64" t="s">
        <v>279</v>
      </c>
      <c r="D377" s="21">
        <v>0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>
        <f t="shared" si="37"/>
        <v>0</v>
      </c>
      <c r="V377" s="90"/>
    </row>
    <row r="378" spans="1:24" x14ac:dyDescent="0.25">
      <c r="A378" s="63" t="s">
        <v>65</v>
      </c>
      <c r="B378" s="64">
        <v>721001</v>
      </c>
      <c r="C378" s="64" t="s">
        <v>353</v>
      </c>
      <c r="D378" s="21">
        <v>0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>
        <f t="shared" si="37"/>
        <v>0</v>
      </c>
      <c r="V378" s="90"/>
    </row>
    <row r="379" spans="1:24" x14ac:dyDescent="0.25">
      <c r="A379" s="63" t="s">
        <v>65</v>
      </c>
      <c r="B379" s="64">
        <v>721001</v>
      </c>
      <c r="C379" s="64" t="s">
        <v>313</v>
      </c>
      <c r="D379" s="21">
        <v>0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>
        <f t="shared" si="37"/>
        <v>0</v>
      </c>
      <c r="V379" s="90"/>
    </row>
    <row r="380" spans="1:24" x14ac:dyDescent="0.25">
      <c r="A380" s="84"/>
      <c r="B380" s="45"/>
      <c r="C380" s="45"/>
      <c r="D380" s="46">
        <f t="shared" ref="D380" si="38">SUM(D369:D379)</f>
        <v>532545</v>
      </c>
      <c r="E380" s="46">
        <f>SUM(E369:E379)</f>
        <v>-118282</v>
      </c>
      <c r="F380" s="46"/>
      <c r="G380" s="46"/>
      <c r="H380" s="46"/>
      <c r="I380" s="46">
        <f>SUM(I369:I379)</f>
        <v>3000</v>
      </c>
      <c r="J380" s="46"/>
      <c r="K380" s="46"/>
      <c r="L380" s="46"/>
      <c r="M380" s="46"/>
      <c r="N380" s="46"/>
      <c r="O380" s="46"/>
      <c r="P380" s="46"/>
      <c r="Q380" s="46"/>
      <c r="R380" s="46"/>
      <c r="S380" s="46"/>
      <c r="T380" s="46"/>
      <c r="U380" s="46">
        <f>SUM(U369:U379)</f>
        <v>417263</v>
      </c>
      <c r="V380" s="15"/>
    </row>
    <row r="381" spans="1:24" x14ac:dyDescent="0.25">
      <c r="A381" s="59" t="s">
        <v>65</v>
      </c>
      <c r="B381" s="16">
        <v>711001</v>
      </c>
      <c r="C381" s="16" t="s">
        <v>280</v>
      </c>
      <c r="D381" s="21">
        <v>2000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>
        <f t="shared" ref="U381:U389" si="39">SUM(D381:T381)</f>
        <v>2000</v>
      </c>
    </row>
    <row r="382" spans="1:24" x14ac:dyDescent="0.25">
      <c r="A382" s="44" t="s">
        <v>65</v>
      </c>
      <c r="B382" s="9">
        <v>716</v>
      </c>
      <c r="C382" s="9" t="s">
        <v>424</v>
      </c>
      <c r="D382" s="21">
        <v>10000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>
        <f t="shared" si="39"/>
        <v>10000</v>
      </c>
    </row>
    <row r="383" spans="1:24" x14ac:dyDescent="0.25">
      <c r="A383" s="44" t="s">
        <v>65</v>
      </c>
      <c r="B383" s="9">
        <v>717001</v>
      </c>
      <c r="C383" s="9" t="s">
        <v>482</v>
      </c>
      <c r="D383" s="21">
        <v>0</v>
      </c>
      <c r="E383" s="10"/>
      <c r="F383" s="10"/>
      <c r="G383" s="10"/>
      <c r="H383" s="10"/>
      <c r="I383" s="10">
        <v>238622.09</v>
      </c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>
        <f t="shared" si="39"/>
        <v>238622.09</v>
      </c>
    </row>
    <row r="384" spans="1:24" x14ac:dyDescent="0.25">
      <c r="A384" s="84"/>
      <c r="B384" s="45"/>
      <c r="C384" s="45"/>
      <c r="D384" s="46">
        <f>SUM(D381:D383)</f>
        <v>12000</v>
      </c>
      <c r="E384" s="46"/>
      <c r="F384" s="46"/>
      <c r="G384" s="46"/>
      <c r="H384" s="46"/>
      <c r="I384" s="46">
        <f>SUM(I381:I383)</f>
        <v>238622.09</v>
      </c>
      <c r="J384" s="46"/>
      <c r="K384" s="46"/>
      <c r="L384" s="46"/>
      <c r="M384" s="46"/>
      <c r="N384" s="46"/>
      <c r="O384" s="46"/>
      <c r="P384" s="46"/>
      <c r="Q384" s="46"/>
      <c r="R384" s="46"/>
      <c r="S384" s="46"/>
      <c r="T384" s="46"/>
      <c r="U384" s="46">
        <f t="shared" si="39"/>
        <v>250622.09</v>
      </c>
    </row>
    <row r="385" spans="1:23" x14ac:dyDescent="0.25">
      <c r="A385" s="44" t="s">
        <v>281</v>
      </c>
      <c r="B385" s="9">
        <v>651002</v>
      </c>
      <c r="C385" s="9" t="s">
        <v>329</v>
      </c>
      <c r="D385" s="11">
        <v>0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>
        <f t="shared" si="39"/>
        <v>0</v>
      </c>
    </row>
    <row r="386" spans="1:23" x14ac:dyDescent="0.25">
      <c r="A386" s="44" t="s">
        <v>281</v>
      </c>
      <c r="B386" s="9">
        <v>651002</v>
      </c>
      <c r="C386" s="9" t="s">
        <v>282</v>
      </c>
      <c r="D386" s="11">
        <v>4000</v>
      </c>
      <c r="E386" s="10"/>
      <c r="F386" s="10"/>
      <c r="G386" s="10"/>
      <c r="H386" s="10"/>
      <c r="I386" s="10">
        <v>3500</v>
      </c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>
        <f t="shared" si="39"/>
        <v>7500</v>
      </c>
    </row>
    <row r="387" spans="1:23" x14ac:dyDescent="0.25">
      <c r="A387" s="44" t="s">
        <v>281</v>
      </c>
      <c r="B387" s="9">
        <v>819002</v>
      </c>
      <c r="C387" s="9" t="s">
        <v>283</v>
      </c>
      <c r="D387" s="30">
        <v>0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>
        <f t="shared" si="39"/>
        <v>0</v>
      </c>
    </row>
    <row r="388" spans="1:23" x14ac:dyDescent="0.25">
      <c r="A388" s="44" t="s">
        <v>281</v>
      </c>
      <c r="B388" s="9">
        <v>821005</v>
      </c>
      <c r="C388" s="9" t="s">
        <v>284</v>
      </c>
      <c r="D388" s="30">
        <v>100000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>
        <f t="shared" si="39"/>
        <v>100000</v>
      </c>
    </row>
    <row r="389" spans="1:23" x14ac:dyDescent="0.25">
      <c r="A389" s="44"/>
      <c r="B389" s="9"/>
      <c r="C389" s="9" t="s">
        <v>400</v>
      </c>
      <c r="D389" s="30">
        <v>0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>
        <f t="shared" si="39"/>
        <v>0</v>
      </c>
    </row>
    <row r="390" spans="1:23" x14ac:dyDescent="0.25">
      <c r="A390" s="84"/>
      <c r="B390" s="45"/>
      <c r="C390" s="45" t="s">
        <v>11</v>
      </c>
      <c r="D390" s="46">
        <f t="shared" ref="D390" si="40">SUM(D385:D389)</f>
        <v>104000</v>
      </c>
      <c r="E390" s="46"/>
      <c r="F390" s="46"/>
      <c r="G390" s="46"/>
      <c r="H390" s="46"/>
      <c r="I390" s="46">
        <f>SUM(I385:I389)</f>
        <v>3500</v>
      </c>
      <c r="J390" s="46"/>
      <c r="K390" s="46"/>
      <c r="L390" s="46"/>
      <c r="M390" s="46"/>
      <c r="N390" s="46"/>
      <c r="O390" s="46"/>
      <c r="P390" s="46"/>
      <c r="Q390" s="46"/>
      <c r="R390" s="46"/>
      <c r="S390" s="46"/>
      <c r="T390" s="46"/>
      <c r="U390" s="46">
        <f>SUM(U385:U389)</f>
        <v>107500</v>
      </c>
      <c r="V390" s="15"/>
    </row>
    <row r="391" spans="1:23" x14ac:dyDescent="0.25">
      <c r="A391" s="44" t="s">
        <v>65</v>
      </c>
      <c r="B391" s="9">
        <v>717001</v>
      </c>
      <c r="C391" s="9" t="s">
        <v>285</v>
      </c>
      <c r="D391" s="21">
        <v>0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>
        <f>SUM(D391:T391)</f>
        <v>0</v>
      </c>
    </row>
    <row r="392" spans="1:23" x14ac:dyDescent="0.25">
      <c r="A392" s="44" t="s">
        <v>65</v>
      </c>
      <c r="B392" s="9">
        <v>716</v>
      </c>
      <c r="C392" s="9" t="s">
        <v>286</v>
      </c>
      <c r="D392" s="21">
        <v>2000</v>
      </c>
      <c r="E392" s="10"/>
      <c r="F392" s="10"/>
      <c r="G392" s="10"/>
      <c r="H392" s="10">
        <v>2068.8000000000002</v>
      </c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>
        <f>SUM(D392:T392)</f>
        <v>4068.8</v>
      </c>
    </row>
    <row r="393" spans="1:23" x14ac:dyDescent="0.25">
      <c r="A393" s="44" t="s">
        <v>65</v>
      </c>
      <c r="B393" s="9">
        <v>716</v>
      </c>
      <c r="C393" s="9" t="s">
        <v>314</v>
      </c>
      <c r="D393" s="21">
        <v>66340</v>
      </c>
      <c r="E393" s="10">
        <v>5616</v>
      </c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>
        <f>SUM(D393:T393)</f>
        <v>71956</v>
      </c>
    </row>
    <row r="394" spans="1:23" ht="10.5" customHeight="1" x14ac:dyDescent="0.25">
      <c r="A394" s="44"/>
      <c r="B394" s="9"/>
      <c r="C394" s="9" t="s">
        <v>287</v>
      </c>
      <c r="D394" s="11">
        <v>0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>
        <f>SUM(D394:T394)</f>
        <v>0</v>
      </c>
    </row>
    <row r="395" spans="1:23" x14ac:dyDescent="0.25">
      <c r="A395" s="84"/>
      <c r="B395" s="45"/>
      <c r="C395" s="45"/>
      <c r="D395" s="46">
        <f t="shared" ref="D395" si="41">SUM(D391:D394)</f>
        <v>68340</v>
      </c>
      <c r="E395" s="46">
        <f>SUM(E391:E394)</f>
        <v>5616</v>
      </c>
      <c r="F395" s="46"/>
      <c r="G395" s="46"/>
      <c r="H395" s="46">
        <f>SUM(H391:H394)</f>
        <v>2068.8000000000002</v>
      </c>
      <c r="I395" s="46"/>
      <c r="J395" s="46"/>
      <c r="K395" s="46"/>
      <c r="L395" s="46"/>
      <c r="M395" s="46"/>
      <c r="N395" s="46"/>
      <c r="O395" s="46"/>
      <c r="P395" s="46"/>
      <c r="Q395" s="46"/>
      <c r="R395" s="46"/>
      <c r="S395" s="46"/>
      <c r="T395" s="46"/>
      <c r="U395" s="46">
        <f>SUM(U391:U394)</f>
        <v>76024.800000000003</v>
      </c>
      <c r="W395" s="108"/>
    </row>
    <row r="396" spans="1:23" x14ac:dyDescent="0.25">
      <c r="A396" s="44"/>
      <c r="B396" s="9">
        <v>633006</v>
      </c>
      <c r="C396" s="9" t="s">
        <v>335</v>
      </c>
      <c r="D396" s="11">
        <v>0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>
        <f>SUM(D396:T396)</f>
        <v>0</v>
      </c>
    </row>
    <row r="397" spans="1:23" x14ac:dyDescent="0.25">
      <c r="A397" s="44" t="s">
        <v>288</v>
      </c>
      <c r="B397" s="9">
        <v>642014</v>
      </c>
      <c r="C397" s="9" t="s">
        <v>399</v>
      </c>
      <c r="D397" s="11">
        <v>0</v>
      </c>
      <c r="E397" s="10"/>
      <c r="F397" s="10"/>
      <c r="G397" s="10"/>
      <c r="H397" s="10"/>
      <c r="I397" s="10">
        <v>26405</v>
      </c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>
        <f>SUM(D397:T397)</f>
        <v>26405</v>
      </c>
    </row>
    <row r="398" spans="1:23" x14ac:dyDescent="0.25">
      <c r="A398" s="54" t="s">
        <v>288</v>
      </c>
      <c r="B398" s="16">
        <v>637006</v>
      </c>
      <c r="C398" s="16" t="s">
        <v>289</v>
      </c>
      <c r="D398" s="11">
        <v>0</v>
      </c>
      <c r="E398" s="10"/>
      <c r="F398" s="10"/>
      <c r="G398" s="10"/>
      <c r="H398" s="10"/>
      <c r="I398" s="10">
        <v>330</v>
      </c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>
        <f>SUM(D398:T398)</f>
        <v>330</v>
      </c>
    </row>
    <row r="399" spans="1:23" x14ac:dyDescent="0.25">
      <c r="A399" s="84"/>
      <c r="B399" s="91"/>
      <c r="C399" s="91"/>
      <c r="D399" s="46">
        <f>SUM(D398)</f>
        <v>0</v>
      </c>
      <c r="E399" s="46"/>
      <c r="F399" s="46"/>
      <c r="G399" s="46"/>
      <c r="H399" s="46"/>
      <c r="I399" s="46">
        <f>SUM(I396:I398)</f>
        <v>26735</v>
      </c>
      <c r="J399" s="46"/>
      <c r="K399" s="46"/>
      <c r="L399" s="46"/>
      <c r="M399" s="46"/>
      <c r="N399" s="46"/>
      <c r="O399" s="46"/>
      <c r="P399" s="46"/>
      <c r="Q399" s="46"/>
      <c r="R399" s="46"/>
      <c r="S399" s="46"/>
      <c r="T399" s="46"/>
      <c r="U399" s="46">
        <f>SUM(U396:U398)</f>
        <v>26735</v>
      </c>
    </row>
    <row r="400" spans="1:23" ht="15.75" thickBot="1" x14ac:dyDescent="0.3">
      <c r="A400" s="174" t="s">
        <v>290</v>
      </c>
      <c r="B400" s="175"/>
      <c r="C400" s="35" t="s">
        <v>291</v>
      </c>
      <c r="D400" s="37">
        <f t="shared" ref="D400" si="42">SUM(D306+D311+D318+D330+D344+D356+D368+D380+D384+D390+D395+D399)</f>
        <v>1188612</v>
      </c>
      <c r="E400" s="37">
        <f>E306+E311+E318+E330+E344+E356+E368+E380+E384+E390+E395+E396+E397+E398</f>
        <v>-95299</v>
      </c>
      <c r="F400" s="37"/>
      <c r="G400" s="37">
        <f>G306+G311+G318+G330+G344+G356+G368+G380+G384+G390+G395+G399</f>
        <v>1903.71</v>
      </c>
      <c r="H400" s="37">
        <f>H306+H311+H318+H330+H344+H356+H368+H380+H384+H390+H395+H399</f>
        <v>31586.219999999998</v>
      </c>
      <c r="I400" s="37">
        <f>I306+I311+I318+I330+I344+I356+I368+I380+I384+I390+I395+I399</f>
        <v>287145.77</v>
      </c>
      <c r="J400" s="37"/>
      <c r="K400" s="37"/>
      <c r="L400" s="37"/>
      <c r="M400" s="37"/>
      <c r="N400" s="37"/>
      <c r="O400" s="37"/>
      <c r="P400" s="37"/>
      <c r="Q400" s="37"/>
      <c r="R400" s="37"/>
      <c r="S400" s="37"/>
      <c r="T400" s="37"/>
      <c r="U400" s="37">
        <f>U306+U311+U318+U330+U344+U356+U368+U380+U384+U390+U395+U399</f>
        <v>1413948.7000000002</v>
      </c>
      <c r="V400" s="15"/>
    </row>
    <row r="401" spans="1:26" s="93" customFormat="1" ht="16.5" thickBot="1" x14ac:dyDescent="0.3">
      <c r="A401" s="165" t="s">
        <v>292</v>
      </c>
      <c r="B401" s="166"/>
      <c r="C401" s="167"/>
      <c r="D401" s="38">
        <f>SUM(D106+D125+D132+D146+D162+D188+D207+D244+D259+D285+D299+D400)</f>
        <v>5787582</v>
      </c>
      <c r="E401" s="38">
        <f>E106+E125+E132+E146+E162+E188+E207+E244+E259+E285+E400</f>
        <v>727152.42999999993</v>
      </c>
      <c r="F401" s="38">
        <f>F106+F125+F132+F146+F162+F188+F207+F244++F259+F285+F299+F400</f>
        <v>64873.48</v>
      </c>
      <c r="G401" s="38">
        <f>G106+G125+G132+G146+G162+G188+G207+G244+G259+G285+G299+G400</f>
        <v>4653.7899999999991</v>
      </c>
      <c r="H401" s="38">
        <f>H188+H259+H299+H400</f>
        <v>1250089.06</v>
      </c>
      <c r="I401" s="38">
        <f>I106+I125+I132+I146+I162+I188+I207+I244+I259+I285+I299+I400</f>
        <v>35881.679999999964</v>
      </c>
      <c r="J401" s="38"/>
      <c r="K401" s="38"/>
      <c r="L401" s="38"/>
      <c r="M401" s="38"/>
      <c r="N401" s="38"/>
      <c r="O401" s="38"/>
      <c r="P401" s="38"/>
      <c r="Q401" s="38"/>
      <c r="R401" s="38"/>
      <c r="S401" s="38"/>
      <c r="T401" s="38"/>
      <c r="U401" s="38">
        <f>U106+U125+U132+U146+U162+U188+U207+U244+U259+U285+U299+U400</f>
        <v>7941835.7000000002</v>
      </c>
      <c r="V401" s="92"/>
      <c r="W401" s="92"/>
    </row>
    <row r="402" spans="1:26" ht="3" customHeight="1" x14ac:dyDescent="0.25">
      <c r="A402" s="94" t="s">
        <v>293</v>
      </c>
      <c r="B402" s="94"/>
      <c r="C402" s="94"/>
      <c r="D402" s="39"/>
      <c r="E402" s="39"/>
      <c r="F402" s="39"/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39"/>
      <c r="S402" s="39"/>
      <c r="T402" s="39"/>
      <c r="U402" s="39"/>
    </row>
    <row r="403" spans="1:26" ht="1.5" customHeight="1" x14ac:dyDescent="0.25">
      <c r="A403" s="94"/>
      <c r="B403" s="94"/>
      <c r="C403" s="94"/>
      <c r="D403" s="95" t="s">
        <v>294</v>
      </c>
      <c r="E403" s="67"/>
      <c r="F403" s="67"/>
      <c r="G403" s="67"/>
      <c r="H403" s="67"/>
      <c r="I403" s="67"/>
      <c r="J403" s="67"/>
      <c r="K403" s="67"/>
      <c r="L403" s="67"/>
      <c r="M403" s="67"/>
      <c r="N403" s="67"/>
      <c r="O403" s="67"/>
      <c r="P403" s="67"/>
      <c r="Q403" s="67"/>
      <c r="R403" s="67"/>
      <c r="S403" s="67"/>
      <c r="T403" s="67"/>
      <c r="U403" s="67"/>
    </row>
    <row r="404" spans="1:26" ht="12.75" customHeight="1" x14ac:dyDescent="0.25">
      <c r="A404" s="96"/>
      <c r="B404" s="94" t="s">
        <v>295</v>
      </c>
      <c r="C404" s="94"/>
      <c r="D404" s="114">
        <f>SUM(D99-D401)</f>
        <v>0</v>
      </c>
      <c r="E404" s="67"/>
      <c r="F404" s="67"/>
      <c r="G404" s="67"/>
      <c r="H404" s="67"/>
      <c r="I404" s="67"/>
      <c r="J404" s="67"/>
      <c r="K404" s="67"/>
      <c r="L404" s="67"/>
      <c r="M404" s="67"/>
      <c r="N404" s="67"/>
      <c r="O404" s="67"/>
      <c r="P404" s="67"/>
      <c r="Q404" s="67"/>
      <c r="R404" s="67"/>
      <c r="S404" s="67"/>
      <c r="T404" s="67"/>
      <c r="U404" s="67">
        <f>U99-U401</f>
        <v>0</v>
      </c>
    </row>
    <row r="405" spans="1:26" ht="12.75" customHeight="1" x14ac:dyDescent="0.25">
      <c r="A405" s="97"/>
      <c r="B405" s="94" t="s">
        <v>296</v>
      </c>
      <c r="C405" s="94"/>
      <c r="D405" s="95" t="s">
        <v>297</v>
      </c>
      <c r="E405" s="67"/>
      <c r="F405" s="67"/>
      <c r="G405" s="67"/>
      <c r="H405" s="67"/>
      <c r="I405" s="67"/>
      <c r="J405" s="67"/>
      <c r="K405" s="67"/>
      <c r="L405" s="67"/>
      <c r="M405" s="67"/>
      <c r="N405" s="67"/>
      <c r="O405" s="67"/>
      <c r="P405" s="67"/>
      <c r="Q405" s="67"/>
      <c r="R405" s="67"/>
      <c r="S405" s="67"/>
      <c r="T405" s="67"/>
      <c r="U405" s="67"/>
      <c r="V405" s="15"/>
    </row>
    <row r="406" spans="1:26" ht="12" customHeight="1" x14ac:dyDescent="0.25">
      <c r="A406" s="98"/>
      <c r="B406" s="94" t="s">
        <v>298</v>
      </c>
      <c r="C406" s="94"/>
      <c r="D406" s="95"/>
      <c r="E406" s="67"/>
      <c r="F406" s="67"/>
      <c r="G406" s="67"/>
      <c r="H406" s="67"/>
      <c r="I406" s="67"/>
      <c r="J406" s="67"/>
      <c r="K406" s="67"/>
      <c r="L406" s="67"/>
      <c r="M406" s="67"/>
      <c r="N406" s="67"/>
      <c r="O406" s="67"/>
      <c r="P406" s="67"/>
      <c r="Q406" s="67"/>
      <c r="R406" s="67"/>
      <c r="S406" s="67"/>
      <c r="T406" s="67"/>
      <c r="U406" s="67"/>
    </row>
    <row r="407" spans="1:26" ht="3" customHeight="1" x14ac:dyDescent="0.25">
      <c r="A407" s="94"/>
      <c r="B407" s="94"/>
      <c r="C407" s="94"/>
      <c r="D407" s="95"/>
      <c r="E407" s="67"/>
      <c r="F407" s="67"/>
      <c r="G407" s="67"/>
      <c r="H407" s="67"/>
      <c r="I407" s="67"/>
      <c r="J407" s="67"/>
      <c r="K407" s="67"/>
      <c r="L407" s="67"/>
      <c r="M407" s="67"/>
      <c r="N407" s="67"/>
      <c r="O407" s="67"/>
      <c r="P407" s="67"/>
      <c r="Q407" s="67"/>
      <c r="R407" s="67"/>
      <c r="S407" s="67"/>
      <c r="T407" s="67"/>
      <c r="U407" s="67"/>
    </row>
    <row r="408" spans="1:26" ht="2.25" customHeight="1" x14ac:dyDescent="0.25">
      <c r="A408" s="94"/>
      <c r="B408" s="94"/>
      <c r="C408" s="94"/>
      <c r="D408" s="95"/>
      <c r="E408" s="67"/>
      <c r="F408" s="67"/>
      <c r="G408" s="67"/>
      <c r="H408" s="67"/>
      <c r="I408" s="67"/>
      <c r="J408" s="67"/>
      <c r="K408" s="67"/>
      <c r="L408" s="67"/>
      <c r="M408" s="67"/>
      <c r="N408" s="67"/>
      <c r="O408" s="67"/>
      <c r="P408" s="67"/>
      <c r="Q408" s="67"/>
      <c r="R408" s="67"/>
      <c r="S408" s="67"/>
      <c r="T408" s="67"/>
      <c r="U408" s="67"/>
    </row>
    <row r="409" spans="1:26" s="1" customFormat="1" ht="15.75" customHeight="1" x14ac:dyDescent="0.3">
      <c r="B409" s="139"/>
      <c r="C409" s="140" t="s">
        <v>435</v>
      </c>
      <c r="D409" s="99" t="s">
        <v>299</v>
      </c>
      <c r="E409" s="67"/>
      <c r="F409" s="67"/>
      <c r="G409" s="67"/>
      <c r="H409" s="67"/>
      <c r="I409" s="67"/>
      <c r="J409" s="67"/>
      <c r="K409" s="67"/>
      <c r="L409" s="67"/>
      <c r="M409" s="67"/>
      <c r="N409" s="67"/>
      <c r="O409" s="67"/>
      <c r="P409" s="67"/>
      <c r="Q409" s="67"/>
      <c r="R409" s="67"/>
      <c r="S409" s="67"/>
      <c r="T409" s="67"/>
      <c r="U409" s="2"/>
      <c r="W409" s="155"/>
    </row>
    <row r="410" spans="1:26" ht="1.5" customHeight="1" x14ac:dyDescent="0.25">
      <c r="B410" s="141"/>
      <c r="C410" s="141"/>
      <c r="D410" s="99"/>
      <c r="E410" s="95"/>
      <c r="F410" s="95"/>
      <c r="G410" s="95"/>
      <c r="H410" s="95"/>
      <c r="I410" s="95"/>
      <c r="J410" s="95"/>
      <c r="K410" s="95"/>
      <c r="L410" s="95"/>
      <c r="M410" s="95"/>
      <c r="N410" s="95"/>
      <c r="O410" s="95"/>
      <c r="P410" s="95"/>
      <c r="Q410" s="95"/>
      <c r="R410" s="95"/>
      <c r="S410" s="95"/>
      <c r="T410" s="95"/>
      <c r="U410" s="2"/>
    </row>
    <row r="411" spans="1:26" ht="15.75" x14ac:dyDescent="0.25">
      <c r="A411" s="94"/>
      <c r="B411" s="142"/>
      <c r="C411" s="143" t="s">
        <v>300</v>
      </c>
      <c r="D411" s="5"/>
      <c r="E411" s="133"/>
      <c r="F411" s="133"/>
      <c r="G411" s="133"/>
      <c r="H411" s="133"/>
      <c r="I411" s="133"/>
      <c r="J411" s="133"/>
      <c r="K411" s="133"/>
      <c r="L411" s="133"/>
      <c r="M411" s="133"/>
      <c r="N411" s="133"/>
      <c r="O411" s="133"/>
      <c r="P411" s="133"/>
      <c r="Q411" s="133"/>
      <c r="R411" s="133"/>
      <c r="S411" s="133"/>
      <c r="T411" s="133"/>
      <c r="U411" s="156"/>
      <c r="V411" s="133"/>
      <c r="W411" s="133"/>
      <c r="X411" s="134"/>
      <c r="Y411" s="133"/>
      <c r="Z411" s="133"/>
    </row>
    <row r="412" spans="1:26" ht="15.75" x14ac:dyDescent="0.25">
      <c r="A412" s="94"/>
      <c r="B412" s="142"/>
      <c r="C412" s="142" t="s">
        <v>301</v>
      </c>
      <c r="D412" s="101"/>
      <c r="E412" s="94"/>
      <c r="F412" s="94"/>
      <c r="G412" s="94"/>
      <c r="H412" s="94"/>
      <c r="I412" s="94"/>
      <c r="J412" s="94"/>
      <c r="K412" s="94"/>
      <c r="L412" s="94"/>
      <c r="M412" s="94"/>
      <c r="N412" s="94"/>
      <c r="O412" s="94"/>
      <c r="P412" s="94"/>
      <c r="Q412" s="94"/>
      <c r="R412" s="94"/>
      <c r="S412" s="94"/>
      <c r="T412" s="94"/>
      <c r="U412" s="100"/>
      <c r="V412" s="135"/>
      <c r="W412" s="94"/>
      <c r="X412" s="100"/>
      <c r="Y412" s="135"/>
      <c r="Z412" s="135"/>
    </row>
    <row r="413" spans="1:26" ht="15.75" x14ac:dyDescent="0.25">
      <c r="A413" s="94"/>
      <c r="B413" s="142"/>
      <c r="C413" s="142" t="s">
        <v>302</v>
      </c>
      <c r="D413" s="100"/>
      <c r="E413" s="94"/>
      <c r="F413" s="94"/>
      <c r="G413" s="94"/>
      <c r="H413" s="94"/>
      <c r="I413" s="94"/>
      <c r="J413" s="94"/>
      <c r="K413" s="94"/>
      <c r="L413" s="94"/>
      <c r="M413" s="94"/>
      <c r="N413" s="94"/>
      <c r="O413" s="94"/>
      <c r="P413" s="94"/>
      <c r="Q413" s="94"/>
      <c r="R413" s="94"/>
      <c r="S413" s="94"/>
      <c r="T413" s="94"/>
      <c r="U413" s="100"/>
      <c r="V413" s="135"/>
      <c r="W413" s="94"/>
      <c r="X413" s="100"/>
      <c r="Y413" s="135"/>
      <c r="Z413" s="135"/>
    </row>
    <row r="414" spans="1:26" ht="15.75" x14ac:dyDescent="0.25">
      <c r="A414" s="94"/>
      <c r="B414" s="142"/>
      <c r="C414" s="142" t="s">
        <v>303</v>
      </c>
      <c r="D414" s="100"/>
      <c r="E414" s="94"/>
      <c r="F414" s="94"/>
      <c r="G414" s="94"/>
      <c r="H414" s="94"/>
      <c r="I414" s="94"/>
      <c r="J414" s="94"/>
      <c r="K414" s="94"/>
      <c r="L414" s="94"/>
      <c r="M414" s="94"/>
      <c r="N414" s="94"/>
      <c r="O414" s="94"/>
      <c r="P414" s="94"/>
      <c r="Q414" s="94"/>
      <c r="R414" s="94"/>
      <c r="S414" s="94"/>
      <c r="T414" s="94"/>
      <c r="U414" s="100"/>
      <c r="V414" s="135"/>
      <c r="W414" s="94"/>
      <c r="X414" s="100"/>
      <c r="Y414" s="135"/>
      <c r="Z414" s="135"/>
    </row>
    <row r="415" spans="1:26" ht="15.75" x14ac:dyDescent="0.25">
      <c r="A415" s="94"/>
      <c r="B415" s="142"/>
      <c r="C415" s="142" t="s">
        <v>304</v>
      </c>
      <c r="D415" s="100"/>
      <c r="E415" s="94"/>
      <c r="F415" s="94"/>
      <c r="G415" s="94"/>
      <c r="H415" s="94"/>
      <c r="I415" s="94"/>
      <c r="J415" s="94"/>
      <c r="K415" s="94"/>
      <c r="L415" s="94"/>
      <c r="M415" s="94"/>
      <c r="N415" s="94"/>
      <c r="O415" s="94"/>
      <c r="P415" s="94"/>
      <c r="Q415" s="94"/>
      <c r="R415" s="94"/>
      <c r="S415" s="94"/>
      <c r="T415" s="94"/>
      <c r="U415" s="100"/>
      <c r="V415" s="135"/>
      <c r="W415" s="94"/>
      <c r="X415" s="100"/>
      <c r="Y415" s="135"/>
      <c r="Z415" s="135"/>
    </row>
    <row r="416" spans="1:26" ht="15.75" x14ac:dyDescent="0.25">
      <c r="A416" s="94"/>
      <c r="B416" s="142"/>
      <c r="C416" s="142" t="s">
        <v>305</v>
      </c>
      <c r="D416" s="100"/>
      <c r="E416" s="94"/>
      <c r="F416" s="94"/>
      <c r="G416" s="94"/>
      <c r="H416" s="94"/>
      <c r="I416" s="94"/>
      <c r="J416" s="94"/>
      <c r="K416" s="94"/>
      <c r="L416" s="94"/>
      <c r="M416" s="94"/>
      <c r="N416" s="94"/>
      <c r="O416" s="94"/>
      <c r="P416" s="94"/>
      <c r="Q416" s="94"/>
      <c r="R416" s="94"/>
      <c r="S416" s="94"/>
      <c r="T416" s="94"/>
      <c r="U416" s="100"/>
      <c r="V416" s="135"/>
      <c r="W416" s="94"/>
      <c r="X416" s="100"/>
      <c r="Y416" s="135"/>
      <c r="Z416" s="135"/>
    </row>
    <row r="417" spans="1:26" x14ac:dyDescent="0.25">
      <c r="A417" s="1"/>
      <c r="B417" s="139"/>
      <c r="C417" s="139" t="s">
        <v>306</v>
      </c>
      <c r="D417" s="100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00"/>
      <c r="V417" s="100"/>
      <c r="W417" s="1"/>
      <c r="X417" s="100"/>
      <c r="Y417" s="100"/>
      <c r="Z417" s="100"/>
    </row>
    <row r="418" spans="1:26" x14ac:dyDescent="0.25">
      <c r="A418" s="1"/>
      <c r="B418" s="139"/>
      <c r="C418" s="139" t="s">
        <v>307</v>
      </c>
      <c r="D418" s="100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00"/>
      <c r="V418" s="100"/>
      <c r="W418" s="1"/>
      <c r="X418" s="100"/>
      <c r="Y418" s="100"/>
      <c r="Z418" s="100"/>
    </row>
    <row r="419" spans="1:26" x14ac:dyDescent="0.25">
      <c r="A419" s="1"/>
      <c r="B419" s="139"/>
      <c r="C419" s="139" t="s">
        <v>308</v>
      </c>
      <c r="D419" s="100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00"/>
      <c r="V419" s="100"/>
      <c r="W419" s="1"/>
      <c r="X419" s="100"/>
      <c r="Y419" s="100"/>
      <c r="Z419" s="100"/>
    </row>
    <row r="420" spans="1:26" x14ac:dyDescent="0.25">
      <c r="A420" s="1"/>
      <c r="B420" s="139"/>
      <c r="C420" s="139" t="s">
        <v>309</v>
      </c>
      <c r="D420" s="102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00"/>
      <c r="V420" s="100"/>
      <c r="W420" s="1"/>
      <c r="X420" s="100"/>
      <c r="Y420" s="100"/>
      <c r="Z420" s="100"/>
    </row>
    <row r="421" spans="1:26" x14ac:dyDescent="0.25">
      <c r="A421" s="1"/>
      <c r="B421" s="139"/>
      <c r="C421" s="139" t="s">
        <v>310</v>
      </c>
      <c r="D421" s="104" t="e">
        <f>D401-#REF!</f>
        <v>#REF!</v>
      </c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03"/>
      <c r="V421" s="100"/>
      <c r="W421" s="1"/>
      <c r="X421" s="103"/>
      <c r="Y421" s="100"/>
      <c r="Z421" s="100"/>
    </row>
    <row r="422" spans="1:26" x14ac:dyDescent="0.25">
      <c r="A422" s="1"/>
      <c r="B422" s="139"/>
      <c r="C422" s="139" t="s">
        <v>311</v>
      </c>
      <c r="D422" s="103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03"/>
      <c r="V422" s="100"/>
      <c r="W422" s="1"/>
      <c r="X422" s="103"/>
      <c r="Y422" s="100"/>
      <c r="Z422" s="100"/>
    </row>
    <row r="423" spans="1:26" x14ac:dyDescent="0.25">
      <c r="A423" s="1"/>
      <c r="B423" s="139"/>
      <c r="C423" s="144" t="s">
        <v>312</v>
      </c>
      <c r="D423" s="105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105"/>
      <c r="V423" s="105"/>
      <c r="W423" s="4"/>
      <c r="X423" s="105"/>
      <c r="Y423" s="105"/>
      <c r="Z423" s="105"/>
    </row>
    <row r="424" spans="1:26" x14ac:dyDescent="0.25">
      <c r="B424" s="141"/>
      <c r="C424" s="141"/>
    </row>
    <row r="425" spans="1:26" x14ac:dyDescent="0.25">
      <c r="X425" s="15"/>
      <c r="Y425" s="15"/>
      <c r="Z425" s="15"/>
    </row>
    <row r="426" spans="1:26" x14ac:dyDescent="0.25">
      <c r="X426" s="15"/>
      <c r="Y426" s="15"/>
      <c r="Z426" s="15"/>
    </row>
    <row r="427" spans="1:26" x14ac:dyDescent="0.25">
      <c r="X427" s="15"/>
      <c r="Y427" s="15"/>
      <c r="Z427" s="15"/>
    </row>
    <row r="428" spans="1:26" x14ac:dyDescent="0.25">
      <c r="X428" s="15"/>
      <c r="Y428" s="15"/>
      <c r="Z428" s="15"/>
    </row>
    <row r="429" spans="1:26" x14ac:dyDescent="0.25">
      <c r="A429" s="163"/>
      <c r="B429" s="163"/>
      <c r="C429" s="163"/>
    </row>
    <row r="430" spans="1:26" x14ac:dyDescent="0.25">
      <c r="A430" s="106"/>
      <c r="B430" s="106"/>
      <c r="C430" s="106"/>
      <c r="X430" s="15"/>
      <c r="Y430" s="15"/>
      <c r="Z430" s="15"/>
    </row>
    <row r="431" spans="1:26" x14ac:dyDescent="0.25">
      <c r="A431" s="106"/>
      <c r="B431" s="106"/>
      <c r="C431" s="106"/>
    </row>
    <row r="432" spans="1:26" x14ac:dyDescent="0.25">
      <c r="A432" s="106"/>
      <c r="B432" s="106"/>
      <c r="C432" s="106"/>
    </row>
    <row r="433" spans="1:21" x14ac:dyDescent="0.25">
      <c r="A433" s="106"/>
      <c r="B433" s="106"/>
      <c r="C433" s="106"/>
    </row>
    <row r="434" spans="1:21" x14ac:dyDescent="0.25">
      <c r="A434" s="106"/>
      <c r="B434" s="106"/>
      <c r="C434" s="106"/>
    </row>
    <row r="435" spans="1:21" x14ac:dyDescent="0.25">
      <c r="A435" s="164"/>
      <c r="B435" s="164"/>
      <c r="C435" s="164"/>
    </row>
    <row r="436" spans="1:21" x14ac:dyDescent="0.25">
      <c r="A436" s="163"/>
      <c r="B436" s="163"/>
      <c r="C436" s="163"/>
    </row>
    <row r="437" spans="1:21" x14ac:dyDescent="0.25">
      <c r="A437" s="106"/>
      <c r="B437" s="106"/>
      <c r="C437" s="106"/>
    </row>
    <row r="438" spans="1:21" x14ac:dyDescent="0.25">
      <c r="A438" s="163"/>
      <c r="B438" s="163"/>
      <c r="C438" s="163"/>
    </row>
    <row r="439" spans="1:21" x14ac:dyDescent="0.25">
      <c r="A439" s="163"/>
      <c r="B439" s="163"/>
      <c r="C439" s="163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pans="1:21" s="31" customFormat="1" x14ac:dyDescent="0.25">
      <c r="A440" s="107"/>
      <c r="B440" s="107"/>
      <c r="C440" s="107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</row>
    <row r="441" spans="1:21" s="31" customFormat="1" x14ac:dyDescent="0.25">
      <c r="A441" s="107"/>
      <c r="B441" s="107"/>
      <c r="C441" s="107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</row>
    <row r="442" spans="1:21" s="31" customFormat="1" x14ac:dyDescent="0.25">
      <c r="A442" s="107"/>
      <c r="B442" s="107"/>
      <c r="C442" s="107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</row>
    <row r="443" spans="1:21" x14ac:dyDescent="0.25">
      <c r="A443" s="162"/>
      <c r="B443" s="162"/>
      <c r="C443" s="162"/>
    </row>
  </sheetData>
  <mergeCells count="42">
    <mergeCell ref="A128:B128"/>
    <mergeCell ref="A1:U1"/>
    <mergeCell ref="A2:U2"/>
    <mergeCell ref="D5:U5"/>
    <mergeCell ref="A99:C99"/>
    <mergeCell ref="D102:U102"/>
    <mergeCell ref="A106:B106"/>
    <mergeCell ref="A112:B112"/>
    <mergeCell ref="A116:B116"/>
    <mergeCell ref="A124:B124"/>
    <mergeCell ref="A125:B125"/>
    <mergeCell ref="A241:B241"/>
    <mergeCell ref="A131:B131"/>
    <mergeCell ref="A132:B132"/>
    <mergeCell ref="A141:B141"/>
    <mergeCell ref="A146:B146"/>
    <mergeCell ref="A159:B159"/>
    <mergeCell ref="A162:B162"/>
    <mergeCell ref="A187:B187"/>
    <mergeCell ref="A188:B188"/>
    <mergeCell ref="A207:B207"/>
    <mergeCell ref="A234:B234"/>
    <mergeCell ref="A238:B238"/>
    <mergeCell ref="A161:B161"/>
    <mergeCell ref="A401:C401"/>
    <mergeCell ref="A244:B244"/>
    <mergeCell ref="A253:B253"/>
    <mergeCell ref="A258:B258"/>
    <mergeCell ref="A259:B259"/>
    <mergeCell ref="A279:B279"/>
    <mergeCell ref="A284:B284"/>
    <mergeCell ref="A285:B285"/>
    <mergeCell ref="A288:B288"/>
    <mergeCell ref="A298:B298"/>
    <mergeCell ref="A299:B299"/>
    <mergeCell ref="A400:B400"/>
    <mergeCell ref="A443:C443"/>
    <mergeCell ref="A429:C429"/>
    <mergeCell ref="A435:C435"/>
    <mergeCell ref="A436:C436"/>
    <mergeCell ref="A438:C438"/>
    <mergeCell ref="A439:C439"/>
  </mergeCells>
  <pageMargins left="0.15748031496062992" right="0.15748031496062992" top="0.19685039370078741" bottom="0.15748031496062992" header="0.15748031496062992" footer="0.15748031496062992"/>
  <pageSetup paperSize="9" scale="9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"/>
  <sheetViews>
    <sheetView workbookViewId="0">
      <selection activeCell="K23" sqref="K23"/>
    </sheetView>
  </sheetViews>
  <sheetFormatPr defaultRowHeight="15" x14ac:dyDescent="0.25"/>
  <cols>
    <col min="1" max="1" width="32.28515625" customWidth="1"/>
    <col min="2" max="2" width="18.140625" bestFit="1" customWidth="1"/>
    <col min="3" max="3" width="11.42578125" bestFit="1" customWidth="1"/>
    <col min="4" max="4" width="19.140625" bestFit="1" customWidth="1"/>
    <col min="5" max="5" width="9.5703125" bestFit="1" customWidth="1"/>
    <col min="6" max="6" width="10.5703125" bestFit="1" customWidth="1"/>
    <col min="7" max="7" width="8" bestFit="1" customWidth="1"/>
    <col min="8" max="9" width="11.85546875" bestFit="1" customWidth="1"/>
    <col min="10" max="10" width="12.85546875" bestFit="1" customWidth="1"/>
    <col min="11" max="11" width="11.85546875" bestFit="1" customWidth="1"/>
    <col min="12" max="12" width="12.85546875" bestFit="1" customWidth="1"/>
  </cols>
  <sheetData>
    <row r="1" spans="1:10" x14ac:dyDescent="0.25">
      <c r="A1" t="s">
        <v>414</v>
      </c>
    </row>
    <row r="2" spans="1:10" ht="15.75" thickBot="1" x14ac:dyDescent="0.3"/>
    <row r="3" spans="1:10" s="129" customFormat="1" x14ac:dyDescent="0.25">
      <c r="A3" s="128"/>
      <c r="B3" s="194"/>
      <c r="C3" s="194"/>
      <c r="D3" s="194"/>
      <c r="E3" s="195" t="s">
        <v>434</v>
      </c>
      <c r="F3" s="195"/>
      <c r="G3" s="195"/>
      <c r="H3" s="195"/>
      <c r="I3" s="195"/>
      <c r="J3" s="195"/>
    </row>
    <row r="4" spans="1:10" x14ac:dyDescent="0.25">
      <c r="A4" s="118" t="s">
        <v>244</v>
      </c>
      <c r="B4" s="119" t="s">
        <v>415</v>
      </c>
      <c r="C4" s="120" t="s">
        <v>416</v>
      </c>
      <c r="D4" s="120" t="s">
        <v>418</v>
      </c>
      <c r="E4" s="130" t="s">
        <v>433</v>
      </c>
      <c r="F4" s="130" t="s">
        <v>428</v>
      </c>
      <c r="G4" s="130" t="s">
        <v>429</v>
      </c>
      <c r="H4" s="130" t="s">
        <v>430</v>
      </c>
      <c r="I4" s="130" t="s">
        <v>431</v>
      </c>
      <c r="J4" s="130" t="s">
        <v>432</v>
      </c>
    </row>
    <row r="5" spans="1:10" x14ac:dyDescent="0.25">
      <c r="A5" s="121" t="s">
        <v>417</v>
      </c>
      <c r="B5" s="122">
        <v>25683</v>
      </c>
      <c r="C5" s="123">
        <v>0.43753999999999998</v>
      </c>
      <c r="D5" s="122">
        <f>B5*C5</f>
        <v>11237.339819999999</v>
      </c>
      <c r="E5" s="131"/>
      <c r="F5" s="131"/>
      <c r="G5" s="131"/>
      <c r="H5" s="131"/>
      <c r="I5" s="131"/>
      <c r="J5" s="131"/>
    </row>
    <row r="6" spans="1:10" x14ac:dyDescent="0.25">
      <c r="A6" s="121" t="s">
        <v>404</v>
      </c>
      <c r="B6" s="122">
        <v>4635</v>
      </c>
      <c r="C6" s="123">
        <v>0.75878000000000001</v>
      </c>
      <c r="D6" s="122">
        <f t="shared" ref="D6:D17" si="0">B6*C6</f>
        <v>3516.9452999999999</v>
      </c>
      <c r="E6" s="131">
        <v>7.5340000000000004E-2</v>
      </c>
      <c r="F6" s="131">
        <v>0.14574000000000001</v>
      </c>
      <c r="G6" s="131">
        <v>0.19302</v>
      </c>
      <c r="H6" s="131">
        <v>0.23178000000000001</v>
      </c>
      <c r="I6" s="131">
        <v>0.26357000000000003</v>
      </c>
      <c r="J6" s="131">
        <v>0.34883999999999998</v>
      </c>
    </row>
    <row r="7" spans="1:10" x14ac:dyDescent="0.25">
      <c r="A7" s="121" t="s">
        <v>411</v>
      </c>
      <c r="B7" s="122">
        <v>1118</v>
      </c>
      <c r="C7" s="123">
        <v>0.43753999999999998</v>
      </c>
      <c r="D7" s="122">
        <f t="shared" si="0"/>
        <v>489.16971999999998</v>
      </c>
      <c r="E7" s="131">
        <v>7.5340000000000004E-2</v>
      </c>
      <c r="F7" s="131">
        <v>0.14574000000000001</v>
      </c>
      <c r="G7" s="131">
        <v>0.19302</v>
      </c>
      <c r="H7" s="131">
        <v>0.23178000000000001</v>
      </c>
      <c r="I7" s="131">
        <v>0.26357000000000003</v>
      </c>
      <c r="J7" s="131">
        <v>0.34883999999999998</v>
      </c>
    </row>
    <row r="8" spans="1:10" x14ac:dyDescent="0.25">
      <c r="A8" s="124" t="s">
        <v>419</v>
      </c>
      <c r="B8" s="122"/>
      <c r="C8" s="123"/>
      <c r="D8" s="125">
        <f>SUM(D5:D7)</f>
        <v>15243.454839999999</v>
      </c>
      <c r="E8" s="131"/>
      <c r="F8" s="131"/>
      <c r="G8" s="131"/>
      <c r="H8" s="131"/>
      <c r="I8" s="131"/>
      <c r="J8" s="131"/>
    </row>
    <row r="9" spans="1:10" s="116" customFormat="1" x14ac:dyDescent="0.25">
      <c r="A9" s="124" t="s">
        <v>405</v>
      </c>
      <c r="B9" s="125">
        <v>1557</v>
      </c>
      <c r="C9" s="126">
        <v>0.50849</v>
      </c>
      <c r="D9" s="125">
        <f t="shared" si="0"/>
        <v>791.71893</v>
      </c>
      <c r="E9" s="131"/>
      <c r="F9" s="131"/>
      <c r="G9" s="131"/>
      <c r="H9" s="131"/>
      <c r="I9" s="131"/>
      <c r="J9" s="131"/>
    </row>
    <row r="10" spans="1:10" x14ac:dyDescent="0.25">
      <c r="A10" s="121" t="s">
        <v>406</v>
      </c>
      <c r="B10" s="122">
        <v>15104</v>
      </c>
      <c r="C10" s="123">
        <v>0.50849</v>
      </c>
      <c r="D10" s="122">
        <f t="shared" si="0"/>
        <v>7680.2329600000003</v>
      </c>
      <c r="E10" s="132"/>
      <c r="F10" s="132"/>
      <c r="G10" s="132"/>
      <c r="H10" s="132"/>
      <c r="I10" s="132"/>
      <c r="J10" s="132"/>
    </row>
    <row r="11" spans="1:10" x14ac:dyDescent="0.25">
      <c r="A11" s="121" t="s">
        <v>407</v>
      </c>
      <c r="B11" s="122">
        <v>2215</v>
      </c>
      <c r="C11" s="123">
        <v>0.50849</v>
      </c>
      <c r="D11" s="122">
        <f t="shared" si="0"/>
        <v>1126.3053500000001</v>
      </c>
      <c r="E11" s="131">
        <v>9.8330000000000001E-2</v>
      </c>
      <c r="F11" s="131">
        <v>0.19020999999999999</v>
      </c>
      <c r="G11" s="131">
        <v>0.25192999999999999</v>
      </c>
      <c r="H11" s="131">
        <v>0.30251</v>
      </c>
      <c r="I11" s="131">
        <v>0.34399000000000002</v>
      </c>
      <c r="J11" s="131">
        <v>0.45528999999999997</v>
      </c>
    </row>
    <row r="12" spans="1:10" x14ac:dyDescent="0.25">
      <c r="A12" s="121" t="s">
        <v>408</v>
      </c>
      <c r="B12" s="122">
        <v>381</v>
      </c>
      <c r="C12" s="123">
        <v>0.50849</v>
      </c>
      <c r="D12" s="122">
        <f t="shared" si="0"/>
        <v>193.73469</v>
      </c>
      <c r="E12" s="131"/>
      <c r="F12" s="131"/>
      <c r="G12" s="131"/>
      <c r="H12" s="131"/>
      <c r="I12" s="131"/>
      <c r="J12" s="131"/>
    </row>
    <row r="13" spans="1:10" x14ac:dyDescent="0.25">
      <c r="A13" s="121" t="s">
        <v>409</v>
      </c>
      <c r="B13" s="122">
        <v>7045</v>
      </c>
      <c r="C13" s="123">
        <v>0.55188999999999999</v>
      </c>
      <c r="D13" s="122">
        <f t="shared" si="0"/>
        <v>3888.0650500000002</v>
      </c>
      <c r="E13" s="131"/>
      <c r="F13" s="131"/>
      <c r="G13" s="131"/>
      <c r="H13" s="131"/>
      <c r="I13" s="131"/>
      <c r="J13" s="131"/>
    </row>
    <row r="14" spans="1:10" x14ac:dyDescent="0.25">
      <c r="A14" s="121" t="s">
        <v>410</v>
      </c>
      <c r="B14" s="122">
        <v>2403</v>
      </c>
      <c r="C14" s="123">
        <v>0.55188999999999999</v>
      </c>
      <c r="D14" s="122">
        <f t="shared" si="0"/>
        <v>1326.1916699999999</v>
      </c>
      <c r="E14" s="131">
        <v>0.10335999999999999</v>
      </c>
      <c r="F14" s="131">
        <v>0.19994000000000001</v>
      </c>
      <c r="G14" s="131">
        <v>0.26480999999999999</v>
      </c>
      <c r="H14" s="131">
        <v>0.31798999999999999</v>
      </c>
      <c r="I14" s="131">
        <v>0.36159000000000002</v>
      </c>
      <c r="J14" s="131">
        <v>0.47858000000000001</v>
      </c>
    </row>
    <row r="15" spans="1:10" x14ac:dyDescent="0.25">
      <c r="A15" s="124" t="s">
        <v>420</v>
      </c>
      <c r="B15" s="125"/>
      <c r="C15" s="126"/>
      <c r="D15" s="125">
        <f>SUM(D10:D14)</f>
        <v>14214.529719999999</v>
      </c>
      <c r="E15" s="131"/>
      <c r="F15" s="131"/>
      <c r="G15" s="131"/>
      <c r="H15" s="131"/>
      <c r="I15" s="131"/>
      <c r="J15" s="131"/>
    </row>
    <row r="16" spans="1:10" x14ac:dyDescent="0.25">
      <c r="A16" s="124" t="s">
        <v>412</v>
      </c>
      <c r="B16" s="125">
        <v>9</v>
      </c>
      <c r="C16" s="126"/>
      <c r="D16" s="125">
        <f t="shared" si="0"/>
        <v>0</v>
      </c>
      <c r="E16" s="131"/>
      <c r="F16" s="131"/>
      <c r="G16" s="131"/>
      <c r="H16" s="131"/>
      <c r="I16" s="131"/>
      <c r="J16" s="131"/>
    </row>
    <row r="17" spans="1:10" x14ac:dyDescent="0.25">
      <c r="A17" s="124" t="s">
        <v>413</v>
      </c>
      <c r="B17" s="125">
        <v>6795</v>
      </c>
      <c r="C17" s="126">
        <v>0.94632000000000005</v>
      </c>
      <c r="D17" s="125">
        <f t="shared" si="0"/>
        <v>6430.2444000000005</v>
      </c>
      <c r="E17" s="131"/>
      <c r="F17" s="131"/>
      <c r="G17" s="131"/>
      <c r="H17" s="131"/>
      <c r="I17" s="131"/>
      <c r="J17" s="131"/>
    </row>
    <row r="18" spans="1:10" x14ac:dyDescent="0.25">
      <c r="D18" s="117"/>
      <c r="E18" s="131">
        <v>9.8330000000000001E-2</v>
      </c>
      <c r="F18" s="131">
        <v>0.19020999999999999</v>
      </c>
      <c r="G18" s="131">
        <v>0.25192999999999999</v>
      </c>
      <c r="H18" s="131">
        <v>0.30251</v>
      </c>
      <c r="I18" s="131">
        <v>0.34399000000000002</v>
      </c>
      <c r="J18" s="131">
        <v>0.45528999999999997</v>
      </c>
    </row>
    <row r="19" spans="1:10" x14ac:dyDescent="0.25">
      <c r="A19" s="127" t="s">
        <v>426</v>
      </c>
      <c r="C19">
        <f>(C5+C6+C7+C9+C10+C11+C12+C13+C14)/10</f>
        <v>0.47716000000000003</v>
      </c>
    </row>
    <row r="20" spans="1:10" x14ac:dyDescent="0.25">
      <c r="A20" s="127" t="s">
        <v>425</v>
      </c>
      <c r="C20">
        <v>0.27677000000000002</v>
      </c>
    </row>
    <row r="23" spans="1:10" x14ac:dyDescent="0.25">
      <c r="A23" t="s">
        <v>427</v>
      </c>
    </row>
  </sheetData>
  <mergeCells count="2">
    <mergeCell ref="B3:D3"/>
    <mergeCell ref="E3:J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</dc:creator>
  <cp:lastModifiedBy>Michal</cp:lastModifiedBy>
  <cp:lastPrinted>2023-06-26T13:07:08Z</cp:lastPrinted>
  <dcterms:created xsi:type="dcterms:W3CDTF">2019-11-06T13:52:16Z</dcterms:created>
  <dcterms:modified xsi:type="dcterms:W3CDTF">2023-06-28T07:37:37Z</dcterms:modified>
</cp:coreProperties>
</file>